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eakin365.sharepoint.com/sites/AlfredDeakinPostdoctoralResearchFellowshipADPRF/Shared Documents/DUPRF (Former ADPRF)/Admin/Templates/2025/"/>
    </mc:Choice>
  </mc:AlternateContent>
  <xr:revisionPtr revIDLastSave="190" documentId="13_ncr:1_{D0B27FBA-C45A-49D7-BC88-C6A288C111A3}" xr6:coauthVersionLast="47" xr6:coauthVersionMax="47" xr10:uidLastSave="{CE2916D8-EF51-4275-AB2C-05B7E0F2F7CF}"/>
  <bookViews>
    <workbookView xWindow="3120" yWindow="3120" windowWidth="38700" windowHeight="15315" xr2:uid="{00000000-000D-0000-FFFF-FFFF00000000}"/>
  </bookViews>
  <sheets>
    <sheet name="Calculator" sheetId="3" r:id="rId1"/>
    <sheet name="Calculating TAB" sheetId="6" state="hidden" r:id="rId2"/>
    <sheet name="Reference" sheetId="4" state="hidden" r:id="rId3"/>
  </sheets>
  <definedNames>
    <definedName name="_xlnm._FilterDatabase" localSheetId="0" hidden="1">Calculator!$D$14:$H$35</definedName>
    <definedName name="_GoBack" localSheetId="0">Calculator!$M$32</definedName>
    <definedName name="_xlnm.Print_Area" localSheetId="0">Calculator!$B$5:$N$79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8" i="3" l="1"/>
  <c r="AG18" i="3" s="1"/>
  <c r="H59" i="3"/>
  <c r="Z26" i="3"/>
  <c r="Z21" i="3"/>
  <c r="H8" i="3"/>
  <c r="AW19" i="3"/>
  <c r="AX19" i="3" s="1"/>
  <c r="AW20" i="3"/>
  <c r="AX20" i="3" s="1"/>
  <c r="AW21" i="3"/>
  <c r="AX21" i="3" s="1"/>
  <c r="AW22" i="3"/>
  <c r="AX22" i="3" s="1"/>
  <c r="AW23" i="3"/>
  <c r="AX23" i="3" s="1"/>
  <c r="AW24" i="3"/>
  <c r="AX24" i="3" s="1"/>
  <c r="AW25" i="3"/>
  <c r="AX25" i="3" s="1"/>
  <c r="AW26" i="3"/>
  <c r="AX26" i="3" s="1"/>
  <c r="AW27" i="3"/>
  <c r="AX27" i="3" s="1"/>
  <c r="AW28" i="3"/>
  <c r="AX28" i="3" s="1"/>
  <c r="AW29" i="3"/>
  <c r="AX29" i="3" s="1"/>
  <c r="AW30" i="3"/>
  <c r="AX30" i="3" s="1"/>
  <c r="AW31" i="3"/>
  <c r="AX31" i="3" s="1"/>
  <c r="AW32" i="3"/>
  <c r="AX32" i="3" s="1"/>
  <c r="AW18" i="3"/>
  <c r="AX18" i="3" s="1"/>
  <c r="AT19" i="3"/>
  <c r="AV19" i="3" s="1"/>
  <c r="AT20" i="3"/>
  <c r="AV20" i="3" s="1"/>
  <c r="AT21" i="3"/>
  <c r="AV21" i="3" s="1"/>
  <c r="AT22" i="3"/>
  <c r="AU22" i="3" s="1"/>
  <c r="AT23" i="3"/>
  <c r="AV23" i="3" s="1"/>
  <c r="AT24" i="3"/>
  <c r="AV24" i="3" s="1"/>
  <c r="AT25" i="3"/>
  <c r="AV25" i="3" s="1"/>
  <c r="AT26" i="3"/>
  <c r="AV26" i="3" s="1"/>
  <c r="AT27" i="3"/>
  <c r="AV27" i="3" s="1"/>
  <c r="AT28" i="3"/>
  <c r="AT29" i="3"/>
  <c r="AV29" i="3" s="1"/>
  <c r="AT30" i="3"/>
  <c r="AU30" i="3" s="1"/>
  <c r="AT31" i="3"/>
  <c r="AV31" i="3" s="1"/>
  <c r="AT32" i="3"/>
  <c r="AV32" i="3" s="1"/>
  <c r="AT18" i="3"/>
  <c r="AU18" i="3" s="1"/>
  <c r="AR19" i="3"/>
  <c r="AS19" i="3" s="1"/>
  <c r="AR20" i="3"/>
  <c r="AS20" i="3" s="1"/>
  <c r="AR21" i="3"/>
  <c r="AS21" i="3" s="1"/>
  <c r="AR22" i="3"/>
  <c r="AS22" i="3" s="1"/>
  <c r="AR23" i="3"/>
  <c r="AS23" i="3" s="1"/>
  <c r="AR24" i="3"/>
  <c r="AS24" i="3" s="1"/>
  <c r="AR25" i="3"/>
  <c r="AS25" i="3" s="1"/>
  <c r="AR26" i="3"/>
  <c r="AS26" i="3" s="1"/>
  <c r="AR27" i="3"/>
  <c r="AS27" i="3" s="1"/>
  <c r="AR28" i="3"/>
  <c r="AS28" i="3" s="1"/>
  <c r="AR29" i="3"/>
  <c r="AS29" i="3" s="1"/>
  <c r="AR30" i="3"/>
  <c r="AS30" i="3" s="1"/>
  <c r="AR31" i="3"/>
  <c r="AS31" i="3" s="1"/>
  <c r="AR32" i="3"/>
  <c r="AS32" i="3" s="1"/>
  <c r="AR18" i="3"/>
  <c r="AS18" i="3" s="1"/>
  <c r="AP19" i="3"/>
  <c r="AQ19" i="3" s="1"/>
  <c r="AP20" i="3"/>
  <c r="AQ20" i="3" s="1"/>
  <c r="AP21" i="3"/>
  <c r="AQ21" i="3" s="1"/>
  <c r="AP22" i="3"/>
  <c r="AQ22" i="3" s="1"/>
  <c r="AP23" i="3"/>
  <c r="AQ23" i="3" s="1"/>
  <c r="AP24" i="3"/>
  <c r="AQ24" i="3" s="1"/>
  <c r="AP25" i="3"/>
  <c r="AQ25" i="3" s="1"/>
  <c r="AP26" i="3"/>
  <c r="AQ26" i="3" s="1"/>
  <c r="AP27" i="3"/>
  <c r="AQ27" i="3" s="1"/>
  <c r="AP28" i="3"/>
  <c r="AQ28" i="3" s="1"/>
  <c r="AP29" i="3"/>
  <c r="AQ29" i="3" s="1"/>
  <c r="AP30" i="3"/>
  <c r="AQ30" i="3" s="1"/>
  <c r="AP31" i="3"/>
  <c r="AQ31" i="3" s="1"/>
  <c r="AP32" i="3"/>
  <c r="AQ32" i="3" s="1"/>
  <c r="AP18" i="3"/>
  <c r="AQ18" i="3" s="1"/>
  <c r="AN19" i="3"/>
  <c r="AO19" i="3" s="1"/>
  <c r="AN20" i="3"/>
  <c r="AO20" i="3" s="1"/>
  <c r="AN21" i="3"/>
  <c r="AO21" i="3" s="1"/>
  <c r="AN22" i="3"/>
  <c r="AO22" i="3" s="1"/>
  <c r="AN23" i="3"/>
  <c r="AO23" i="3" s="1"/>
  <c r="AN24" i="3"/>
  <c r="AO24" i="3" s="1"/>
  <c r="AN25" i="3"/>
  <c r="AO25" i="3" s="1"/>
  <c r="AN26" i="3"/>
  <c r="AO26" i="3" s="1"/>
  <c r="AN27" i="3"/>
  <c r="AO27" i="3" s="1"/>
  <c r="AN28" i="3"/>
  <c r="AO28" i="3" s="1"/>
  <c r="AN29" i="3"/>
  <c r="AO29" i="3" s="1"/>
  <c r="AN30" i="3"/>
  <c r="AO30" i="3" s="1"/>
  <c r="AN31" i="3"/>
  <c r="AO31" i="3" s="1"/>
  <c r="AN32" i="3"/>
  <c r="AO32" i="3" s="1"/>
  <c r="AN18" i="3"/>
  <c r="AO18" i="3" s="1"/>
  <c r="AL19" i="3"/>
  <c r="AM19" i="3" s="1"/>
  <c r="AL20" i="3"/>
  <c r="AM20" i="3" s="1"/>
  <c r="AL21" i="3"/>
  <c r="AM21" i="3" s="1"/>
  <c r="AL22" i="3"/>
  <c r="AM22" i="3" s="1"/>
  <c r="AL23" i="3"/>
  <c r="AM23" i="3" s="1"/>
  <c r="AL24" i="3"/>
  <c r="AM24" i="3" s="1"/>
  <c r="AL25" i="3"/>
  <c r="AM25" i="3" s="1"/>
  <c r="AL26" i="3"/>
  <c r="AM26" i="3" s="1"/>
  <c r="AL27" i="3"/>
  <c r="AM27" i="3" s="1"/>
  <c r="AL28" i="3"/>
  <c r="AM28" i="3" s="1"/>
  <c r="AL29" i="3"/>
  <c r="AM29" i="3" s="1"/>
  <c r="AL30" i="3"/>
  <c r="AM30" i="3" s="1"/>
  <c r="AL31" i="3"/>
  <c r="AM31" i="3" s="1"/>
  <c r="AL32" i="3"/>
  <c r="AM32" i="3" s="1"/>
  <c r="AL18" i="3"/>
  <c r="AM18" i="3" s="1"/>
  <c r="AJ19" i="3"/>
  <c r="AK19" i="3" s="1"/>
  <c r="AJ20" i="3"/>
  <c r="AK20" i="3" s="1"/>
  <c r="AJ21" i="3"/>
  <c r="AK21" i="3" s="1"/>
  <c r="AJ22" i="3"/>
  <c r="AK22" i="3" s="1"/>
  <c r="AJ23" i="3"/>
  <c r="AK23" i="3" s="1"/>
  <c r="AJ24" i="3"/>
  <c r="AK24" i="3" s="1"/>
  <c r="AJ25" i="3"/>
  <c r="AK25" i="3" s="1"/>
  <c r="AJ26" i="3"/>
  <c r="AK26" i="3" s="1"/>
  <c r="AJ27" i="3"/>
  <c r="AK27" i="3" s="1"/>
  <c r="AJ28" i="3"/>
  <c r="AK28" i="3" s="1"/>
  <c r="AJ29" i="3"/>
  <c r="AK29" i="3" s="1"/>
  <c r="AJ30" i="3"/>
  <c r="AK30" i="3" s="1"/>
  <c r="AJ31" i="3"/>
  <c r="AK31" i="3" s="1"/>
  <c r="AJ32" i="3"/>
  <c r="AK32" i="3" s="1"/>
  <c r="AJ18" i="3"/>
  <c r="AK18" i="3" s="1"/>
  <c r="AH19" i="3"/>
  <c r="AI19" i="3" s="1"/>
  <c r="AH20" i="3"/>
  <c r="AI20" i="3" s="1"/>
  <c r="AH21" i="3"/>
  <c r="AI21" i="3" s="1"/>
  <c r="AH22" i="3"/>
  <c r="AI22" i="3" s="1"/>
  <c r="AH23" i="3"/>
  <c r="AI23" i="3" s="1"/>
  <c r="AH24" i="3"/>
  <c r="AI24" i="3" s="1"/>
  <c r="AH25" i="3"/>
  <c r="AI25" i="3" s="1"/>
  <c r="AH26" i="3"/>
  <c r="AI26" i="3" s="1"/>
  <c r="AH27" i="3"/>
  <c r="AI27" i="3" s="1"/>
  <c r="AH28" i="3"/>
  <c r="AI28" i="3" s="1"/>
  <c r="AH29" i="3"/>
  <c r="AI29" i="3" s="1"/>
  <c r="AH30" i="3"/>
  <c r="AI30" i="3" s="1"/>
  <c r="AH31" i="3"/>
  <c r="AI31" i="3" s="1"/>
  <c r="AH32" i="3"/>
  <c r="AI32" i="3" s="1"/>
  <c r="AH18" i="3"/>
  <c r="AI18" i="3" s="1"/>
  <c r="AF19" i="3"/>
  <c r="AG19" i="3" s="1"/>
  <c r="AF20" i="3"/>
  <c r="AG20" i="3" s="1"/>
  <c r="AF21" i="3"/>
  <c r="AG21" i="3" s="1"/>
  <c r="AF22" i="3"/>
  <c r="AG22" i="3" s="1"/>
  <c r="AF23" i="3"/>
  <c r="AG23" i="3" s="1"/>
  <c r="AF24" i="3"/>
  <c r="AG24" i="3" s="1"/>
  <c r="AF25" i="3"/>
  <c r="AG25" i="3" s="1"/>
  <c r="AF26" i="3"/>
  <c r="AG26" i="3" s="1"/>
  <c r="AF27" i="3"/>
  <c r="AG27" i="3" s="1"/>
  <c r="AF28" i="3"/>
  <c r="AG28" i="3" s="1"/>
  <c r="AF29" i="3"/>
  <c r="AG29" i="3" s="1"/>
  <c r="AF30" i="3"/>
  <c r="AG30" i="3" s="1"/>
  <c r="AF31" i="3"/>
  <c r="AG31" i="3" s="1"/>
  <c r="AF32" i="3"/>
  <c r="AG32" i="3" s="1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18" i="3"/>
  <c r="H76" i="3"/>
  <c r="H58" i="3"/>
  <c r="AE18" i="3"/>
  <c r="AE22" i="3"/>
  <c r="H53" i="3"/>
  <c r="E16" i="6"/>
  <c r="F16" i="6" s="1"/>
  <c r="T16" i="6" s="1"/>
  <c r="E17" i="6"/>
  <c r="F17" i="6" s="1"/>
  <c r="T17" i="6" s="1"/>
  <c r="E18" i="6"/>
  <c r="E19" i="6"/>
  <c r="E20" i="6"/>
  <c r="E21" i="6"/>
  <c r="F21" i="6" s="1"/>
  <c r="T21" i="6" s="1"/>
  <c r="E22" i="6"/>
  <c r="E23" i="6"/>
  <c r="F23" i="6" s="1"/>
  <c r="T23" i="6" s="1"/>
  <c r="E24" i="6"/>
  <c r="F24" i="6" s="1"/>
  <c r="T24" i="6" s="1"/>
  <c r="E25" i="6"/>
  <c r="F25" i="6" s="1"/>
  <c r="T25" i="6" s="1"/>
  <c r="E26" i="6"/>
  <c r="E27" i="6"/>
  <c r="E28" i="6"/>
  <c r="E29" i="6"/>
  <c r="F29" i="6" s="1"/>
  <c r="T29" i="6" s="1"/>
  <c r="E15" i="6"/>
  <c r="H22" i="3"/>
  <c r="H23" i="3"/>
  <c r="H24" i="3"/>
  <c r="G29" i="6"/>
  <c r="H29" i="6"/>
  <c r="I29" i="6"/>
  <c r="J29" i="6"/>
  <c r="K29" i="6"/>
  <c r="L29" i="6"/>
  <c r="M29" i="6"/>
  <c r="N29" i="6"/>
  <c r="O29" i="6"/>
  <c r="Q29" i="6"/>
  <c r="R29" i="6"/>
  <c r="S29" i="6"/>
  <c r="P29" i="6"/>
  <c r="D29" i="6"/>
  <c r="C29" i="6"/>
  <c r="B29" i="6"/>
  <c r="F28" i="6"/>
  <c r="T28" i="6" s="1"/>
  <c r="G28" i="6"/>
  <c r="H28" i="6"/>
  <c r="I28" i="6"/>
  <c r="J28" i="6"/>
  <c r="K28" i="6"/>
  <c r="L28" i="6"/>
  <c r="M28" i="6"/>
  <c r="N28" i="6"/>
  <c r="O28" i="6"/>
  <c r="Q28" i="6"/>
  <c r="R28" i="6"/>
  <c r="S28" i="6"/>
  <c r="P28" i="6"/>
  <c r="D28" i="6"/>
  <c r="C28" i="6"/>
  <c r="B28" i="6"/>
  <c r="F27" i="6"/>
  <c r="G27" i="6"/>
  <c r="H27" i="6"/>
  <c r="I27" i="6"/>
  <c r="J27" i="6"/>
  <c r="K27" i="6"/>
  <c r="L27" i="6"/>
  <c r="M27" i="6"/>
  <c r="N27" i="6"/>
  <c r="O27" i="6"/>
  <c r="Q27" i="6"/>
  <c r="R27" i="6"/>
  <c r="S27" i="6"/>
  <c r="T27" i="6"/>
  <c r="P27" i="6"/>
  <c r="D27" i="6"/>
  <c r="C27" i="6"/>
  <c r="B27" i="6"/>
  <c r="F26" i="6"/>
  <c r="G26" i="6"/>
  <c r="H26" i="6"/>
  <c r="I26" i="6"/>
  <c r="J26" i="6"/>
  <c r="K26" i="6"/>
  <c r="L26" i="6"/>
  <c r="M26" i="6"/>
  <c r="N26" i="6"/>
  <c r="O26" i="6"/>
  <c r="Q26" i="6"/>
  <c r="R26" i="6"/>
  <c r="S26" i="6"/>
  <c r="T26" i="6"/>
  <c r="P26" i="6"/>
  <c r="D26" i="6"/>
  <c r="C26" i="6"/>
  <c r="B26" i="6"/>
  <c r="G25" i="6"/>
  <c r="H25" i="6"/>
  <c r="I25" i="6"/>
  <c r="J25" i="6"/>
  <c r="K25" i="6"/>
  <c r="L25" i="6"/>
  <c r="M25" i="6"/>
  <c r="N25" i="6"/>
  <c r="O25" i="6"/>
  <c r="Q25" i="6"/>
  <c r="R25" i="6"/>
  <c r="S25" i="6"/>
  <c r="P25" i="6"/>
  <c r="D25" i="6"/>
  <c r="C25" i="6"/>
  <c r="B25" i="6"/>
  <c r="G24" i="6"/>
  <c r="H24" i="6"/>
  <c r="I24" i="6"/>
  <c r="J24" i="6"/>
  <c r="K24" i="6"/>
  <c r="L24" i="6"/>
  <c r="M24" i="6"/>
  <c r="N24" i="6"/>
  <c r="O24" i="6"/>
  <c r="Q24" i="6"/>
  <c r="R24" i="6"/>
  <c r="S24" i="6"/>
  <c r="P24" i="6"/>
  <c r="D24" i="6"/>
  <c r="C24" i="6"/>
  <c r="B24" i="6"/>
  <c r="G23" i="6"/>
  <c r="H23" i="6"/>
  <c r="I23" i="6"/>
  <c r="J23" i="6"/>
  <c r="K23" i="6"/>
  <c r="L23" i="6"/>
  <c r="M23" i="6"/>
  <c r="N23" i="6"/>
  <c r="O23" i="6"/>
  <c r="Q23" i="6"/>
  <c r="R23" i="6"/>
  <c r="S23" i="6"/>
  <c r="P23" i="6"/>
  <c r="D23" i="6"/>
  <c r="C23" i="6"/>
  <c r="B23" i="6"/>
  <c r="F22" i="6"/>
  <c r="G22" i="6"/>
  <c r="H22" i="6"/>
  <c r="I22" i="6"/>
  <c r="J22" i="6"/>
  <c r="K22" i="6"/>
  <c r="L22" i="6"/>
  <c r="M22" i="6"/>
  <c r="N22" i="6"/>
  <c r="O22" i="6"/>
  <c r="Q22" i="6"/>
  <c r="R22" i="6"/>
  <c r="S22" i="6"/>
  <c r="T22" i="6"/>
  <c r="P22" i="6"/>
  <c r="D22" i="6"/>
  <c r="C22" i="6"/>
  <c r="B22" i="6"/>
  <c r="G21" i="6"/>
  <c r="H21" i="6"/>
  <c r="I21" i="6"/>
  <c r="J21" i="6"/>
  <c r="K21" i="6"/>
  <c r="L21" i="6"/>
  <c r="M21" i="6"/>
  <c r="N21" i="6"/>
  <c r="O21" i="6"/>
  <c r="Q21" i="6"/>
  <c r="R21" i="6"/>
  <c r="S21" i="6"/>
  <c r="P21" i="6"/>
  <c r="D21" i="6"/>
  <c r="C21" i="6"/>
  <c r="B21" i="6"/>
  <c r="F20" i="6"/>
  <c r="T20" i="6" s="1"/>
  <c r="G20" i="6"/>
  <c r="H20" i="6"/>
  <c r="I20" i="6"/>
  <c r="J20" i="6"/>
  <c r="K20" i="6"/>
  <c r="L20" i="6"/>
  <c r="M20" i="6"/>
  <c r="N20" i="6"/>
  <c r="O20" i="6"/>
  <c r="Q20" i="6"/>
  <c r="R20" i="6"/>
  <c r="S20" i="6"/>
  <c r="P20" i="6"/>
  <c r="D20" i="6"/>
  <c r="C20" i="6"/>
  <c r="B20" i="6"/>
  <c r="F19" i="6"/>
  <c r="G19" i="6"/>
  <c r="H19" i="6"/>
  <c r="I19" i="6"/>
  <c r="J19" i="6"/>
  <c r="K19" i="6"/>
  <c r="L19" i="6"/>
  <c r="M19" i="6"/>
  <c r="N19" i="6"/>
  <c r="O19" i="6"/>
  <c r="Q19" i="6"/>
  <c r="R19" i="6"/>
  <c r="S19" i="6"/>
  <c r="T19" i="6"/>
  <c r="P19" i="6"/>
  <c r="D19" i="6"/>
  <c r="C19" i="6"/>
  <c r="B19" i="6"/>
  <c r="F18" i="6"/>
  <c r="G18" i="6"/>
  <c r="H18" i="6"/>
  <c r="I18" i="6"/>
  <c r="J18" i="6"/>
  <c r="K18" i="6"/>
  <c r="L18" i="6"/>
  <c r="M18" i="6"/>
  <c r="N18" i="6"/>
  <c r="O18" i="6"/>
  <c r="Q18" i="6"/>
  <c r="R18" i="6"/>
  <c r="S18" i="6"/>
  <c r="T18" i="6"/>
  <c r="P18" i="6"/>
  <c r="D18" i="6"/>
  <c r="C18" i="6"/>
  <c r="B18" i="6"/>
  <c r="G17" i="6"/>
  <c r="H17" i="6"/>
  <c r="I17" i="6"/>
  <c r="J17" i="6"/>
  <c r="K17" i="6"/>
  <c r="L17" i="6"/>
  <c r="M17" i="6"/>
  <c r="N17" i="6"/>
  <c r="O17" i="6"/>
  <c r="Q17" i="6"/>
  <c r="R17" i="6"/>
  <c r="S17" i="6"/>
  <c r="P17" i="6"/>
  <c r="D17" i="6"/>
  <c r="C17" i="6"/>
  <c r="B17" i="6"/>
  <c r="G16" i="6"/>
  <c r="H16" i="6"/>
  <c r="I16" i="6"/>
  <c r="J16" i="6"/>
  <c r="K16" i="6"/>
  <c r="L16" i="6"/>
  <c r="M16" i="6"/>
  <c r="N16" i="6"/>
  <c r="O16" i="6"/>
  <c r="Q16" i="6"/>
  <c r="R16" i="6"/>
  <c r="S16" i="6"/>
  <c r="P16" i="6"/>
  <c r="D16" i="6"/>
  <c r="C16" i="6"/>
  <c r="B16" i="6"/>
  <c r="F15" i="6"/>
  <c r="T15" i="6" s="1"/>
  <c r="G15" i="6"/>
  <c r="H15" i="6"/>
  <c r="I15" i="6"/>
  <c r="J15" i="6"/>
  <c r="K15" i="6"/>
  <c r="L15" i="6"/>
  <c r="M15" i="6"/>
  <c r="N15" i="6"/>
  <c r="O15" i="6"/>
  <c r="Q15" i="6"/>
  <c r="R15" i="6"/>
  <c r="S15" i="6"/>
  <c r="P15" i="6"/>
  <c r="D15" i="6"/>
  <c r="C15" i="6"/>
  <c r="B15" i="6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18" i="3"/>
  <c r="AE32" i="3"/>
  <c r="AE31" i="3"/>
  <c r="AE30" i="3"/>
  <c r="AE29" i="3"/>
  <c r="AE28" i="3"/>
  <c r="AE27" i="3"/>
  <c r="AE26" i="3"/>
  <c r="AE25" i="3"/>
  <c r="AE24" i="3"/>
  <c r="AE23" i="3"/>
  <c r="AE21" i="3"/>
  <c r="AE20" i="3"/>
  <c r="AE19" i="3"/>
  <c r="H73" i="3"/>
  <c r="H72" i="3"/>
  <c r="H71" i="3"/>
  <c r="H70" i="3"/>
  <c r="H56" i="3"/>
  <c r="H55" i="3"/>
  <c r="H54" i="3"/>
  <c r="AY31" i="3" l="1"/>
  <c r="AY20" i="3"/>
  <c r="AY32" i="3"/>
  <c r="AY24" i="3"/>
  <c r="AY23" i="3"/>
  <c r="AY21" i="3"/>
  <c r="AY27" i="3"/>
  <c r="AY29" i="3"/>
  <c r="AY19" i="3"/>
  <c r="H19" i="3" s="1"/>
  <c r="AY26" i="3"/>
  <c r="H26" i="3" s="1"/>
  <c r="AY25" i="3"/>
  <c r="H29" i="3"/>
  <c r="H25" i="3"/>
  <c r="H31" i="3"/>
  <c r="H32" i="3"/>
  <c r="H27" i="3"/>
  <c r="AU19" i="3"/>
  <c r="AU25" i="3"/>
  <c r="H74" i="3"/>
  <c r="AU20" i="3"/>
  <c r="AU28" i="3"/>
  <c r="AV28" i="3" s="1"/>
  <c r="AY28" i="3" s="1"/>
  <c r="AU32" i="3"/>
  <c r="AU23" i="3"/>
  <c r="AV22" i="3"/>
  <c r="AY22" i="3" s="1"/>
  <c r="AU24" i="3"/>
  <c r="AU27" i="3"/>
  <c r="H57" i="3"/>
  <c r="AU26" i="3"/>
  <c r="AV30" i="3"/>
  <c r="H30" i="3" s="1"/>
  <c r="H21" i="3"/>
  <c r="AU31" i="3"/>
  <c r="H20" i="3"/>
  <c r="AU21" i="3"/>
  <c r="AU29" i="3"/>
  <c r="AV18" i="3"/>
  <c r="AY18" i="3" s="1"/>
  <c r="H75" i="3" l="1"/>
  <c r="H18" i="3"/>
  <c r="AY30" i="3"/>
  <c r="H28" i="3"/>
  <c r="AC19" i="3"/>
  <c r="H33" i="3" l="1"/>
  <c r="H34" i="3" s="1"/>
  <c r="H35" i="3" s="1"/>
</calcChain>
</file>

<file path=xl/sharedStrings.xml><?xml version="1.0" encoding="utf-8"?>
<sst xmlns="http://schemas.openxmlformats.org/spreadsheetml/2006/main" count="129" uniqueCount="73">
  <si>
    <t>Carer responsibility</t>
  </si>
  <si>
    <t>Medical condition or disability</t>
  </si>
  <si>
    <t>Maternity or Parental Leave</t>
  </si>
  <si>
    <t>Disaster Management &amp; Recovery</t>
  </si>
  <si>
    <t>Limited/no access to facilitites/resources</t>
  </si>
  <si>
    <t>Unemployment</t>
  </si>
  <si>
    <t>Non-research employment  </t>
  </si>
  <si>
    <t>International relocation</t>
  </si>
  <si>
    <t>Being the primary carer of a dependent child</t>
  </si>
  <si>
    <t>Total Effective Days Interruption</t>
  </si>
  <si>
    <t xml:space="preserve">Career Interruptions Calculator </t>
  </si>
  <si>
    <r>
      <t>Reason for Career Interruption </t>
    </r>
    <r>
      <rPr>
        <sz val="11"/>
        <color theme="1"/>
        <rFont val="Calibri"/>
        <family val="2"/>
        <scheme val="minor"/>
      </rPr>
      <t> </t>
    </r>
  </si>
  <si>
    <r>
      <t>Time which can be claimed </t>
    </r>
    <r>
      <rPr>
        <sz val="11"/>
        <color rgb="FFFFFFFF"/>
        <rFont val="Calibri"/>
        <family val="2"/>
      </rPr>
      <t> </t>
    </r>
  </si>
  <si>
    <t>PhD or equivalent Award Conferral Date</t>
  </si>
  <si>
    <t>Enter date format as DD-MM-YYYY</t>
  </si>
  <si>
    <t xml:space="preserve">Being the primary carer of a dependent child (inclusive of carer’s responsibilities and any maternity or parental leave) </t>
  </si>
  <si>
    <r>
      <t xml:space="preserve">Two years per dependent child, inclusive of any period of maternity or other parental leave, with no maximum identified.
A primary carer who has had extensive caring responsibilities for a dependent child may be granted a further extension (in addition to the two years) with justification. This may be due to the child being ill or having a disability 
All extensions must be submitted in writing to </t>
    </r>
    <r>
      <rPr>
        <sz val="11"/>
        <color rgb="FF0A01BF"/>
        <rFont val="Calibri"/>
        <family val="2"/>
        <scheme val="minor"/>
      </rPr>
      <t>adprfellowships@deakin.edu.au</t>
    </r>
    <r>
      <rPr>
        <sz val="11"/>
        <color theme="1"/>
        <rFont val="Calibri"/>
        <family val="2"/>
        <scheme val="minor"/>
      </rPr>
      <t xml:space="preserve"> for approval</t>
    </r>
  </si>
  <si>
    <t>Following your PhD conferral, have you had, or become the primary carer for, any dependant children?</t>
  </si>
  <si>
    <t>If so, please select the number of dependant children from the dropdown box below*:</t>
  </si>
  <si>
    <t>Number of Dependant Children:</t>
  </si>
  <si>
    <t xml:space="preserve">* By selecting the number of depedant children, the maximum of 2 years will automatically be applied per dependant child inclusive of parental and maternity leave.
</t>
  </si>
  <si>
    <t>Please note: Start and finish dates cannot overlap with another career interruption. Enter date format as DD-MM-YYYY</t>
  </si>
  <si>
    <t>Start Date</t>
  </si>
  <si>
    <t>Finish Date</t>
  </si>
  <si>
    <t>Time fraction</t>
  </si>
  <si>
    <t>Reason</t>
  </si>
  <si>
    <t>Effective Days</t>
  </si>
  <si>
    <t>time fraction</t>
  </si>
  <si>
    <t>Disruption due to international relocation. </t>
  </si>
  <si>
    <t>A period of time commensurate with the interruption not exceeding three months per international relocation.</t>
  </si>
  <si>
    <t>1. Carer’s responsibilities 
2. Medical condition or disability
3. Maternity or parental leave
4. Disaster management and recovery
5. Limited or no access to facilities and   resources - such as through workplace interruptions
6. Unemployment 
7. Non-research employment not concurrent with research employment </t>
  </si>
  <si>
    <t xml:space="preserve">A period of time commensurate with the interruption </t>
  </si>
  <si>
    <t>Total permitted days</t>
  </si>
  <si>
    <t>Effective Conferral Date</t>
  </si>
  <si>
    <t>Eligibillity</t>
  </si>
  <si>
    <t>Steps</t>
  </si>
  <si>
    <t>Source: Discovery Program Grant Guidelines 2021 Edition</t>
  </si>
  <si>
    <t>1. Enter the start and Finsh Dates plus time fraction</t>
  </si>
  <si>
    <t>1. Total days for each interruption is automatically calculated (Finish Date - Start Date)</t>
  </si>
  <si>
    <t>2. Effective conferral date is automatically calculated</t>
  </si>
  <si>
    <t>Example - Prof. Jo Smith (Eligible)</t>
  </si>
  <si>
    <t>2. There were three different career interruptions, which gave a total of 611 days.</t>
  </si>
  <si>
    <t>Award Conferral Date</t>
  </si>
  <si>
    <t>reason</t>
  </si>
  <si>
    <t>Days</t>
  </si>
  <si>
    <t>Medical Condition</t>
  </si>
  <si>
    <t>Maternity Leave</t>
  </si>
  <si>
    <t>Part time (Maternity)</t>
  </si>
  <si>
    <t>Eligibility</t>
  </si>
  <si>
    <t>Example - Prof. Michelle Jones (Not Eligible)</t>
  </si>
  <si>
    <t>2. There were two career interruptions with a total of 401.4 days</t>
  </si>
  <si>
    <t>Career responsibility</t>
  </si>
  <si>
    <t>Reasons</t>
  </si>
  <si>
    <t>Dependant Children</t>
  </si>
  <si>
    <t>Non-research employment</t>
  </si>
  <si>
    <t>3. Eligibility is determined automatically being before (ineligible) or after (eligible) 01/01/2021</t>
  </si>
  <si>
    <t>1. Applicant was award their PhD on 19 May 2019</t>
  </si>
  <si>
    <t>3. Add the career interruptions time to the award date (19 May 2019 plus 611 days)</t>
  </si>
  <si>
    <t>4. The equivalent award date is 20 January 2021</t>
  </si>
  <si>
    <t>5. Prof Smith is eligible as the equivalent award date is still After 1 January 2021</t>
  </si>
  <si>
    <t>1. Applicant was awarded their PhD on 10 April 2019</t>
  </si>
  <si>
    <t>3. Add the career interruptions time to the award date (10 April 2019 plus 401.4 days)</t>
  </si>
  <si>
    <t>4. The equivalent award date is 16 May 2020</t>
  </si>
  <si>
    <t>5. Prof Jones is ineligible as the equivalent award date is BEFORE 1 January 2021</t>
  </si>
  <si>
    <t>Key:</t>
  </si>
  <si>
    <t xml:space="preserve">E18 - </t>
  </si>
  <si>
    <t xml:space="preserve">D18 - </t>
  </si>
  <si>
    <t xml:space="preserve">F18 - </t>
  </si>
  <si>
    <t xml:space="preserve">F8 - </t>
  </si>
  <si>
    <t xml:space="preserve">G18 - </t>
  </si>
  <si>
    <t>PhD award conferral date</t>
  </si>
  <si>
    <t>Carer responsibility (calculate the # of  days)</t>
  </si>
  <si>
    <t>Carer responsibility (total 28 days+?)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</si>
</sst>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;"/>
    </font>
    <font>
      <b/>
      <sz val="11"/>
      <color theme="1"/>
      <name val=";"/>
    </font>
    <font>
      <sz val="11"/>
      <color rgb="FF000000"/>
      <name val=";"/>
    </font>
    <font>
      <u/>
      <sz val="11"/>
      <color theme="10"/>
      <name val="Calibri"/>
      <family val="2"/>
      <scheme val="minor"/>
    </font>
    <font>
      <sz val="11"/>
      <color rgb="FF0A01BF"/>
      <name val="Calibri"/>
      <family val="2"/>
      <scheme val="minor"/>
    </font>
    <font>
      <i/>
      <sz val="10.5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;"/>
    </font>
    <font>
      <b/>
      <sz val="11"/>
      <name val=";"/>
    </font>
    <font>
      <b/>
      <sz val="11"/>
      <color rgb="FF0A01BF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1E8E7"/>
        <bgColor indexed="64"/>
      </patternFill>
    </fill>
    <fill>
      <patternFill patternType="solid">
        <fgColor rgb="FFFBF3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1E8E7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17365D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50">
    <xf numFmtId="0" fontId="0" fillId="0" borderId="0" xfId="0"/>
    <xf numFmtId="0" fontId="0" fillId="3" borderId="0" xfId="0" applyFill="1"/>
    <xf numFmtId="0" fontId="0" fillId="5" borderId="0" xfId="0" applyFill="1"/>
    <xf numFmtId="0" fontId="3" fillId="2" borderId="5" xfId="0" applyFont="1" applyFill="1" applyBorder="1"/>
    <xf numFmtId="0" fontId="0" fillId="2" borderId="5" xfId="0" applyFill="1" applyBorder="1"/>
    <xf numFmtId="0" fontId="0" fillId="4" borderId="3" xfId="0" applyFill="1" applyBorder="1"/>
    <xf numFmtId="0" fontId="0" fillId="5" borderId="0" xfId="0" applyFill="1" applyAlignment="1">
      <alignment horizontal="left"/>
    </xf>
    <xf numFmtId="0" fontId="1" fillId="5" borderId="6" xfId="0" applyFont="1" applyFill="1" applyBorder="1"/>
    <xf numFmtId="14" fontId="0" fillId="5" borderId="6" xfId="0" applyNumberFormat="1" applyFill="1" applyBorder="1"/>
    <xf numFmtId="0" fontId="0" fillId="5" borderId="6" xfId="0" applyFill="1" applyBorder="1"/>
    <xf numFmtId="14" fontId="2" fillId="5" borderId="6" xfId="0" applyNumberFormat="1" applyFont="1" applyFill="1" applyBorder="1"/>
    <xf numFmtId="0" fontId="1" fillId="5" borderId="5" xfId="0" applyFont="1" applyFill="1" applyBorder="1"/>
    <xf numFmtId="0" fontId="0" fillId="5" borderId="5" xfId="0" applyFill="1" applyBorder="1"/>
    <xf numFmtId="0" fontId="0" fillId="5" borderId="3" xfId="0" applyFill="1" applyBorder="1"/>
    <xf numFmtId="0" fontId="1" fillId="5" borderId="7" xfId="0" applyFont="1" applyFill="1" applyBorder="1"/>
    <xf numFmtId="14" fontId="0" fillId="5" borderId="7" xfId="0" applyNumberFormat="1" applyFill="1" applyBorder="1"/>
    <xf numFmtId="14" fontId="2" fillId="5" borderId="7" xfId="0" applyNumberFormat="1" applyFont="1" applyFill="1" applyBorder="1"/>
    <xf numFmtId="0" fontId="0" fillId="5" borderId="7" xfId="0" applyFill="1" applyBorder="1"/>
    <xf numFmtId="0" fontId="0" fillId="5" borderId="9" xfId="0" applyFill="1" applyBorder="1"/>
    <xf numFmtId="0" fontId="1" fillId="5" borderId="3" xfId="0" applyFont="1" applyFill="1" applyBorder="1"/>
    <xf numFmtId="0" fontId="1" fillId="5" borderId="10" xfId="0" applyFont="1" applyFill="1" applyBorder="1"/>
    <xf numFmtId="0" fontId="0" fillId="5" borderId="10" xfId="0" applyFill="1" applyBorder="1"/>
    <xf numFmtId="14" fontId="0" fillId="5" borderId="3" xfId="0" applyNumberFormat="1" applyFill="1" applyBorder="1"/>
    <xf numFmtId="0" fontId="1" fillId="5" borderId="6" xfId="0" applyFont="1" applyFill="1" applyBorder="1" applyAlignment="1">
      <alignment horizontal="center"/>
    </xf>
    <xf numFmtId="14" fontId="0" fillId="5" borderId="6" xfId="0" applyNumberFormat="1" applyFill="1" applyBorder="1" applyAlignment="1">
      <alignment horizontal="center"/>
    </xf>
    <xf numFmtId="14" fontId="2" fillId="5" borderId="6" xfId="0" applyNumberFormat="1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" fillId="5" borderId="11" xfId="0" applyFont="1" applyFill="1" applyBorder="1"/>
    <xf numFmtId="0" fontId="0" fillId="5" borderId="1" xfId="0" applyFill="1" applyBorder="1"/>
    <xf numFmtId="14" fontId="2" fillId="5" borderId="13" xfId="0" applyNumberFormat="1" applyFont="1" applyFill="1" applyBorder="1" applyAlignment="1">
      <alignment horizontal="center"/>
    </xf>
    <xf numFmtId="0" fontId="0" fillId="5" borderId="13" xfId="0" applyFill="1" applyBorder="1"/>
    <xf numFmtId="0" fontId="0" fillId="5" borderId="0" xfId="0" applyFill="1" applyAlignment="1">
      <alignment horizontal="center"/>
    </xf>
    <xf numFmtId="0" fontId="1" fillId="5" borderId="7" xfId="0" applyFont="1" applyFill="1" applyBorder="1" applyAlignment="1">
      <alignment horizontal="center"/>
    </xf>
    <xf numFmtId="14" fontId="0" fillId="5" borderId="7" xfId="0" applyNumberFormat="1" applyFill="1" applyBorder="1" applyAlignment="1">
      <alignment horizontal="center"/>
    </xf>
    <xf numFmtId="14" fontId="2" fillId="5" borderId="7" xfId="0" applyNumberFormat="1" applyFont="1" applyFill="1" applyBorder="1" applyAlignment="1">
      <alignment horizontal="center"/>
    </xf>
    <xf numFmtId="14" fontId="2" fillId="5" borderId="12" xfId="0" applyNumberFormat="1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6" fillId="7" borderId="14" xfId="0" applyFont="1" applyFill="1" applyBorder="1" applyAlignment="1">
      <alignment horizontal="right" wrapText="1"/>
    </xf>
    <xf numFmtId="0" fontId="6" fillId="7" borderId="14" xfId="0" applyFont="1" applyFill="1" applyBorder="1" applyAlignment="1" applyProtection="1">
      <alignment horizontal="center" wrapText="1"/>
      <protection locked="0"/>
    </xf>
    <xf numFmtId="0" fontId="6" fillId="7" borderId="4" xfId="0" applyFont="1" applyFill="1" applyBorder="1" applyAlignment="1" applyProtection="1">
      <alignment horizontal="center" wrapText="1"/>
      <protection locked="0"/>
    </xf>
    <xf numFmtId="0" fontId="1" fillId="4" borderId="3" xfId="0" applyFont="1" applyFill="1" applyBorder="1"/>
    <xf numFmtId="0" fontId="0" fillId="0" borderId="0" xfId="0" applyAlignment="1">
      <alignment horizontal="left" vertical="center" indent="1"/>
    </xf>
    <xf numFmtId="0" fontId="0" fillId="2" borderId="0" xfId="0" applyFill="1"/>
    <xf numFmtId="0" fontId="1" fillId="5" borderId="0" xfId="0" applyFont="1" applyFill="1"/>
    <xf numFmtId="0" fontId="5" fillId="2" borderId="5" xfId="0" applyFont="1" applyFill="1" applyBorder="1" applyAlignment="1">
      <alignment vertical="center"/>
    </xf>
    <xf numFmtId="0" fontId="0" fillId="4" borderId="0" xfId="0" applyFill="1"/>
    <xf numFmtId="0" fontId="1" fillId="4" borderId="0" xfId="0" applyFont="1" applyFill="1"/>
    <xf numFmtId="14" fontId="8" fillId="4" borderId="0" xfId="0" applyNumberFormat="1" applyFont="1" applyFill="1"/>
    <xf numFmtId="0" fontId="1" fillId="8" borderId="0" xfId="0" applyFont="1" applyFill="1"/>
    <xf numFmtId="0" fontId="4" fillId="2" borderId="0" xfId="0" applyFont="1" applyFill="1"/>
    <xf numFmtId="14" fontId="1" fillId="4" borderId="0" xfId="0" applyNumberFormat="1" applyFont="1" applyFill="1" applyAlignment="1">
      <alignment horizontal="right"/>
    </xf>
    <xf numFmtId="0" fontId="1" fillId="8" borderId="0" xfId="0" applyFont="1" applyFill="1" applyAlignment="1">
      <alignment horizontal="right" vertical="center"/>
    </xf>
    <xf numFmtId="14" fontId="0" fillId="5" borderId="0" xfId="0" applyNumberFormat="1" applyFill="1"/>
    <xf numFmtId="0" fontId="0" fillId="6" borderId="0" xfId="0" applyFill="1" applyAlignment="1">
      <alignment horizontal="right" vertical="center"/>
    </xf>
    <xf numFmtId="0" fontId="0" fillId="2" borderId="2" xfId="0" applyFill="1" applyBorder="1"/>
    <xf numFmtId="0" fontId="0" fillId="2" borderId="19" xfId="0" applyFill="1" applyBorder="1"/>
    <xf numFmtId="14" fontId="0" fillId="4" borderId="0" xfId="0" applyNumberFormat="1" applyFill="1"/>
    <xf numFmtId="0" fontId="0" fillId="4" borderId="20" xfId="0" applyFill="1" applyBorder="1"/>
    <xf numFmtId="0" fontId="9" fillId="4" borderId="0" xfId="0" applyFont="1" applyFill="1"/>
    <xf numFmtId="0" fontId="1" fillId="4" borderId="3" xfId="0" applyFont="1" applyFill="1" applyBorder="1" applyAlignment="1">
      <alignment horizontal="right"/>
    </xf>
    <xf numFmtId="0" fontId="1" fillId="4" borderId="20" xfId="0" applyFont="1" applyFill="1" applyBorder="1" applyAlignment="1">
      <alignment horizontal="right"/>
    </xf>
    <xf numFmtId="0" fontId="6" fillId="7" borderId="3" xfId="0" applyFont="1" applyFill="1" applyBorder="1" applyAlignment="1">
      <alignment horizontal="right" wrapText="1"/>
    </xf>
    <xf numFmtId="0" fontId="6" fillId="7" borderId="20" xfId="0" applyFont="1" applyFill="1" applyBorder="1" applyAlignment="1">
      <alignment horizontal="right" wrapText="1"/>
    </xf>
    <xf numFmtId="0" fontId="1" fillId="4" borderId="20" xfId="0" applyFont="1" applyFill="1" applyBorder="1"/>
    <xf numFmtId="14" fontId="1" fillId="4" borderId="3" xfId="0" applyNumberFormat="1" applyFont="1" applyFill="1" applyBorder="1" applyAlignment="1">
      <alignment horizontal="right"/>
    </xf>
    <xf numFmtId="14" fontId="1" fillId="4" borderId="20" xfId="0" applyNumberFormat="1" applyFont="1" applyFill="1" applyBorder="1" applyAlignment="1">
      <alignment horizontal="right"/>
    </xf>
    <xf numFmtId="0" fontId="1" fillId="8" borderId="3" xfId="0" applyFont="1" applyFill="1" applyBorder="1" applyAlignment="1">
      <alignment horizontal="right" vertical="center"/>
    </xf>
    <xf numFmtId="0" fontId="0" fillId="8" borderId="0" xfId="0" applyFill="1"/>
    <xf numFmtId="0" fontId="1" fillId="8" borderId="20" xfId="0" applyFont="1" applyFill="1" applyBorder="1" applyAlignment="1">
      <alignment horizontal="right" vertical="center"/>
    </xf>
    <xf numFmtId="0" fontId="0" fillId="2" borderId="3" xfId="0" applyFill="1" applyBorder="1"/>
    <xf numFmtId="0" fontId="0" fillId="2" borderId="20" xfId="0" applyFill="1" applyBorder="1"/>
    <xf numFmtId="0" fontId="0" fillId="5" borderId="20" xfId="0" applyFill="1" applyBorder="1"/>
    <xf numFmtId="0" fontId="1" fillId="5" borderId="20" xfId="0" applyFont="1" applyFill="1" applyBorder="1"/>
    <xf numFmtId="14" fontId="0" fillId="5" borderId="20" xfId="0" applyNumberFormat="1" applyFill="1" applyBorder="1"/>
    <xf numFmtId="0" fontId="0" fillId="6" borderId="3" xfId="0" applyFill="1" applyBorder="1" applyAlignment="1">
      <alignment horizontal="right" vertical="center"/>
    </xf>
    <xf numFmtId="0" fontId="0" fillId="6" borderId="20" xfId="0" applyFill="1" applyBorder="1" applyAlignment="1">
      <alignment horizontal="right" vertical="center"/>
    </xf>
    <xf numFmtId="14" fontId="0" fillId="5" borderId="0" xfId="0" applyNumberFormat="1" applyFill="1" applyAlignment="1">
      <alignment horizontal="center"/>
    </xf>
    <xf numFmtId="0" fontId="0" fillId="6" borderId="21" xfId="0" applyFill="1" applyBorder="1" applyAlignment="1">
      <alignment horizontal="right" vertical="center"/>
    </xf>
    <xf numFmtId="0" fontId="0" fillId="5" borderId="18" xfId="0" applyFill="1" applyBorder="1"/>
    <xf numFmtId="0" fontId="0" fillId="5" borderId="4" xfId="0" applyFill="1" applyBorder="1"/>
    <xf numFmtId="0" fontId="0" fillId="4" borderId="4" xfId="0" applyFill="1" applyBorder="1"/>
    <xf numFmtId="0" fontId="0" fillId="4" borderId="21" xfId="0" applyFill="1" applyBorder="1"/>
    <xf numFmtId="2" fontId="0" fillId="3" borderId="0" xfId="0" applyNumberFormat="1" applyFill="1"/>
    <xf numFmtId="0" fontId="13" fillId="3" borderId="0" xfId="0" applyFont="1" applyFill="1"/>
    <xf numFmtId="0" fontId="14" fillId="4" borderId="1" xfId="0" applyFont="1" applyFill="1" applyBorder="1"/>
    <xf numFmtId="0" fontId="14" fillId="4" borderId="1" xfId="0" applyFont="1" applyFill="1" applyBorder="1" applyAlignment="1">
      <alignment horizontal="center"/>
    </xf>
    <xf numFmtId="0" fontId="12" fillId="3" borderId="0" xfId="0" applyFont="1" applyFill="1"/>
    <xf numFmtId="0" fontId="1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5" fillId="10" borderId="1" xfId="0" applyFont="1" applyFill="1" applyBorder="1" applyAlignment="1" applyProtection="1">
      <alignment horizontal="center" vertical="center" wrapText="1"/>
      <protection locked="0"/>
    </xf>
    <xf numFmtId="0" fontId="13" fillId="11" borderId="0" xfId="0" applyFont="1" applyFill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7" borderId="14" xfId="0" applyNumberFormat="1" applyFont="1" applyFill="1" applyBorder="1" applyAlignment="1" applyProtection="1">
      <alignment horizontal="center" vertical="center" wrapText="1"/>
      <protection locked="0"/>
    </xf>
    <xf numFmtId="14" fontId="6" fillId="7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7" borderId="4" xfId="0" applyNumberFormat="1" applyFont="1" applyFill="1" applyBorder="1" applyAlignment="1" applyProtection="1">
      <alignment horizontal="center" vertical="center" wrapText="1"/>
      <protection locked="0"/>
    </xf>
    <xf numFmtId="14" fontId="7" fillId="7" borderId="15" xfId="0" applyNumberFormat="1" applyFont="1" applyFill="1" applyBorder="1" applyAlignment="1" applyProtection="1">
      <alignment horizontal="center" vertical="center" wrapText="1"/>
      <protection locked="0"/>
    </xf>
    <xf numFmtId="14" fontId="7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9" borderId="0" xfId="0" applyFont="1" applyFill="1" applyAlignment="1">
      <alignment horizontal="center" vertical="center" wrapText="1"/>
    </xf>
    <xf numFmtId="0" fontId="10" fillId="9" borderId="18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left"/>
    </xf>
    <xf numFmtId="14" fontId="0" fillId="3" borderId="16" xfId="0" applyNumberForma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14" fontId="0" fillId="3" borderId="0" xfId="0" applyNumberFormat="1" applyFill="1"/>
    <xf numFmtId="0" fontId="18" fillId="4" borderId="0" xfId="0" applyFont="1" applyFill="1"/>
    <xf numFmtId="0" fontId="16" fillId="3" borderId="0" xfId="1" applyFill="1" applyProtection="1">
      <protection locked="0"/>
    </xf>
    <xf numFmtId="0" fontId="0" fillId="3" borderId="0" xfId="0" applyFill="1" applyProtection="1">
      <protection locked="0"/>
    </xf>
    <xf numFmtId="0" fontId="19" fillId="4" borderId="0" xfId="0" applyFont="1" applyFill="1" applyAlignment="1">
      <alignment horizontal="right"/>
    </xf>
    <xf numFmtId="0" fontId="21" fillId="0" borderId="0" xfId="0" applyFont="1"/>
    <xf numFmtId="0" fontId="22" fillId="0" borderId="0" xfId="0" applyFont="1" applyAlignment="1">
      <alignment horizontal="center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2" fontId="21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0" fontId="22" fillId="0" borderId="0" xfId="0" applyFont="1"/>
    <xf numFmtId="14" fontId="2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14" fontId="2" fillId="0" borderId="0" xfId="0" applyNumberFormat="1" applyFont="1"/>
    <xf numFmtId="1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3" fillId="0" borderId="0" xfId="0" applyFont="1"/>
    <xf numFmtId="0" fontId="23" fillId="0" borderId="0" xfId="0" quotePrefix="1" applyFont="1"/>
    <xf numFmtId="0" fontId="20" fillId="4" borderId="0" xfId="0" applyFont="1" applyFill="1" applyAlignment="1">
      <alignment horizontal="left" vertical="top" wrapText="1"/>
    </xf>
    <xf numFmtId="0" fontId="21" fillId="0" borderId="0" xfId="0" applyFont="1" applyAlignment="1">
      <alignment horizontal="center" textRotation="90"/>
    </xf>
    <xf numFmtId="0" fontId="0" fillId="4" borderId="0" xfId="0" applyFill="1" applyAlignment="1">
      <alignment horizontal="left" vertical="top" wrapText="1"/>
    </xf>
    <xf numFmtId="0" fontId="0" fillId="6" borderId="11" xfId="0" applyFill="1" applyBorder="1" applyAlignment="1">
      <alignment horizontal="left" vertical="top" wrapText="1"/>
    </xf>
    <xf numFmtId="0" fontId="0" fillId="6" borderId="17" xfId="0" applyFill="1" applyBorder="1" applyAlignment="1">
      <alignment horizontal="left" vertical="top" wrapText="1"/>
    </xf>
    <xf numFmtId="0" fontId="0" fillId="6" borderId="15" xfId="0" applyFill="1" applyBorder="1" applyAlignment="1">
      <alignment horizontal="left" vertical="top" wrapText="1"/>
    </xf>
    <xf numFmtId="0" fontId="0" fillId="6" borderId="11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2" fillId="0" borderId="0" xfId="0" applyFont="1" applyAlignment="1">
      <alignment horizontal="center" textRotation="90"/>
    </xf>
    <xf numFmtId="0" fontId="0" fillId="6" borderId="11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1" xfId="0" applyFill="1" applyBorder="1" applyAlignment="1">
      <alignment horizontal="left" vertical="center" wrapText="1" indent="1"/>
    </xf>
    <xf numFmtId="0" fontId="0" fillId="6" borderId="17" xfId="0" applyFill="1" applyBorder="1" applyAlignment="1">
      <alignment horizontal="left" vertical="center" wrapText="1" indent="1"/>
    </xf>
    <xf numFmtId="0" fontId="0" fillId="6" borderId="15" xfId="0" applyFill="1" applyBorder="1" applyAlignment="1">
      <alignment horizontal="left" vertical="center" wrapText="1" indent="1"/>
    </xf>
    <xf numFmtId="0" fontId="13" fillId="0" borderId="0" xfId="0" applyFont="1" applyAlignment="1">
      <alignment horizontal="center" textRotation="90"/>
    </xf>
    <xf numFmtId="0" fontId="13" fillId="0" borderId="18" xfId="0" applyFont="1" applyBorder="1" applyAlignment="1">
      <alignment horizontal="center" textRotation="90"/>
    </xf>
    <xf numFmtId="0" fontId="0" fillId="3" borderId="0" xfId="0" applyFill="1" applyAlignment="1">
      <alignment horizontal="center" textRotation="90"/>
    </xf>
  </cellXfs>
  <cellStyles count="2">
    <cellStyle name="Hyperlink" xfId="1" builtinId="8"/>
    <cellStyle name="Normal" xfId="0" builtinId="0"/>
  </cellStyles>
  <dxfs count="28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0A01BF"/>
      <color rgb="FFFBF3F9"/>
      <color rgb="FFD1E8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Deakin">
      <a:dk1>
        <a:sysClr val="windowText" lastClr="000000"/>
      </a:dk1>
      <a:lt1>
        <a:sysClr val="window" lastClr="FFFFFF"/>
      </a:lt1>
      <a:dk2>
        <a:srgbClr val="C7E1E1"/>
      </a:dk2>
      <a:lt2>
        <a:srgbClr val="E7E6E6"/>
      </a:lt2>
      <a:accent1>
        <a:srgbClr val="C74298"/>
      </a:accent1>
      <a:accent2>
        <a:srgbClr val="10A991"/>
      </a:accent2>
      <a:accent3>
        <a:srgbClr val="373636"/>
      </a:accent3>
      <a:accent4>
        <a:srgbClr val="FFD923"/>
      </a:accent4>
      <a:accent5>
        <a:srgbClr val="F76919"/>
      </a:accent5>
      <a:accent6>
        <a:srgbClr val="007D9B"/>
      </a:accent6>
      <a:hlink>
        <a:srgbClr val="2944CD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rc.gov.au/news-publications/media/network-messages/discovery-program-grant-guidelines-2021-edi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D62FB-F7D5-40E7-9C61-25EEF3607034}">
  <sheetPr codeName="Sheet1"/>
  <dimension ref="A1:BF192"/>
  <sheetViews>
    <sheetView tabSelected="1" zoomScale="85" zoomScaleNormal="85" workbookViewId="0">
      <selection activeCell="F13" sqref="F13"/>
    </sheetView>
  </sheetViews>
  <sheetFormatPr defaultRowHeight="15" outlineLevelCol="1"/>
  <cols>
    <col min="1" max="2" width="9.140625" style="1"/>
    <col min="3" max="3" width="2.5703125" style="1" customWidth="1"/>
    <col min="4" max="4" width="22.42578125" customWidth="1"/>
    <col min="5" max="5" width="17.42578125" customWidth="1"/>
    <col min="6" max="6" width="15.5703125" customWidth="1"/>
    <col min="7" max="7" width="40.5703125" customWidth="1"/>
    <col min="8" max="8" width="24.140625" customWidth="1"/>
    <col min="9" max="9" width="2.28515625" customWidth="1"/>
    <col min="10" max="10" width="12.42578125" style="1" customWidth="1"/>
    <col min="11" max="11" width="9.42578125" style="1" customWidth="1"/>
    <col min="12" max="12" width="43.85546875" customWidth="1"/>
    <col min="13" max="13" width="44.85546875" customWidth="1"/>
    <col min="14" max="25" width="9.140625" style="124"/>
    <col min="26" max="26" width="13.5703125" style="119" hidden="1" customWidth="1" outlineLevel="1"/>
    <col min="27" max="28" width="9.140625" style="119" hidden="1" customWidth="1" outlineLevel="1"/>
    <col min="29" max="29" width="12.140625" style="119" hidden="1" customWidth="1" outlineLevel="1"/>
    <col min="30" max="30" width="11.85546875" style="119" hidden="1" customWidth="1" outlineLevel="1"/>
    <col min="31" max="31" width="13.140625" style="119" hidden="1" customWidth="1" outlineLevel="1"/>
    <col min="32" max="33" width="7" style="118" hidden="1" customWidth="1" outlineLevel="1"/>
    <col min="34" max="35" width="6.7109375" style="118" hidden="1" customWidth="1" outlineLevel="1"/>
    <col min="36" max="37" width="5.42578125" style="118" hidden="1" customWidth="1" outlineLevel="1"/>
    <col min="38" max="38" width="4.5703125" style="118" hidden="1" customWidth="1" outlineLevel="1"/>
    <col min="39" max="41" width="5.42578125" style="118" hidden="1" customWidth="1" outlineLevel="1"/>
    <col min="42" max="43" width="5" style="118" hidden="1" customWidth="1" outlineLevel="1"/>
    <col min="44" max="44" width="6.7109375" style="118" hidden="1" customWidth="1" outlineLevel="1"/>
    <col min="45" max="45" width="6" style="118" hidden="1" customWidth="1" outlineLevel="1"/>
    <col min="46" max="48" width="4.85546875" style="118" hidden="1" customWidth="1" outlineLevel="1"/>
    <col min="49" max="49" width="6.85546875" style="118" hidden="1" customWidth="1" outlineLevel="1"/>
    <col min="50" max="50" width="5.42578125" style="119" hidden="1" customWidth="1" outlineLevel="1"/>
    <col min="51" max="51" width="8.7109375" style="122" hidden="1" customWidth="1" outlineLevel="1"/>
    <col min="52" max="52" width="9.140625" style="1" customWidth="1" collapsed="1"/>
    <col min="53" max="57" width="9.140625" style="1"/>
    <col min="58" max="58" width="9.140625" style="88"/>
  </cols>
  <sheetData>
    <row r="1" spans="3:58" s="88" customFormat="1" ht="15" customHeight="1"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19"/>
      <c r="AA1" s="119"/>
      <c r="AB1" s="119"/>
      <c r="AC1" s="111"/>
      <c r="AD1" s="111"/>
      <c r="AE1" s="111"/>
      <c r="AF1" s="132" t="s">
        <v>71</v>
      </c>
      <c r="AG1" s="132" t="s">
        <v>72</v>
      </c>
      <c r="AH1" s="132" t="s">
        <v>1</v>
      </c>
      <c r="AI1" s="132" t="s">
        <v>1</v>
      </c>
      <c r="AJ1" s="132" t="s">
        <v>2</v>
      </c>
      <c r="AK1" s="132" t="s">
        <v>2</v>
      </c>
      <c r="AL1" s="132" t="s">
        <v>3</v>
      </c>
      <c r="AM1" s="132" t="s">
        <v>3</v>
      </c>
      <c r="AN1" s="132" t="s">
        <v>4</v>
      </c>
      <c r="AO1" s="132" t="s">
        <v>4</v>
      </c>
      <c r="AP1" s="132" t="s">
        <v>5</v>
      </c>
      <c r="AQ1" s="132" t="s">
        <v>5</v>
      </c>
      <c r="AR1" s="132" t="s">
        <v>6</v>
      </c>
      <c r="AS1" s="132" t="s">
        <v>6</v>
      </c>
      <c r="AT1" s="132" t="s">
        <v>7</v>
      </c>
      <c r="AU1" s="132" t="s">
        <v>7</v>
      </c>
      <c r="AV1" s="132" t="s">
        <v>7</v>
      </c>
      <c r="AW1" s="132" t="s">
        <v>8</v>
      </c>
      <c r="AX1" s="132" t="s">
        <v>8</v>
      </c>
      <c r="AY1" s="140" t="s">
        <v>9</v>
      </c>
      <c r="AZ1" s="1"/>
      <c r="BA1" s="1"/>
      <c r="BB1" s="1"/>
      <c r="BC1" s="1"/>
      <c r="BD1" s="1"/>
      <c r="BE1" s="1"/>
    </row>
    <row r="2" spans="3:58" s="88" customFormat="1"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19"/>
      <c r="AA2" s="119"/>
      <c r="AB2" s="119"/>
      <c r="AC2" s="111"/>
      <c r="AD2" s="111"/>
      <c r="AE2" s="111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40"/>
      <c r="AZ2" s="1"/>
      <c r="BA2" s="1"/>
      <c r="BB2" s="1"/>
      <c r="BC2" s="1"/>
      <c r="BD2" s="1"/>
      <c r="BE2" s="1"/>
    </row>
    <row r="3" spans="3:58" s="88" customFormat="1" ht="15" customHeight="1"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19"/>
      <c r="AA3" s="119"/>
      <c r="AB3" s="119"/>
      <c r="AC3" s="111"/>
      <c r="AD3" s="111"/>
      <c r="AE3" s="111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40"/>
      <c r="AZ3" s="1"/>
      <c r="BA3" s="1"/>
      <c r="BB3" s="1"/>
      <c r="BC3" s="1"/>
      <c r="BD3" s="1"/>
      <c r="BE3" s="1"/>
    </row>
    <row r="4" spans="3:58" s="1" customFormat="1"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19"/>
      <c r="AA4" s="119"/>
      <c r="AB4" s="119"/>
      <c r="AC4" s="111"/>
      <c r="AD4" s="111"/>
      <c r="AE4" s="111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40"/>
      <c r="BF4" s="88"/>
    </row>
    <row r="5" spans="3:58" s="1" customFormat="1"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19"/>
      <c r="AA5" s="129" t="s">
        <v>64</v>
      </c>
      <c r="AB5" s="129"/>
      <c r="AC5" s="120"/>
      <c r="AD5" s="111"/>
      <c r="AE5" s="111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40"/>
      <c r="BF5" s="88"/>
    </row>
    <row r="6" spans="3:58" ht="24" customHeight="1">
      <c r="C6" s="56"/>
      <c r="D6" s="46" t="s">
        <v>10</v>
      </c>
      <c r="E6" s="3"/>
      <c r="F6" s="4"/>
      <c r="G6" s="4"/>
      <c r="H6" s="4"/>
      <c r="I6" s="57"/>
      <c r="L6" s="101" t="s">
        <v>11</v>
      </c>
      <c r="M6" s="101" t="s">
        <v>12</v>
      </c>
      <c r="AA6" s="130" t="s">
        <v>66</v>
      </c>
      <c r="AB6" s="129" t="s">
        <v>22</v>
      </c>
      <c r="AC6" s="120"/>
      <c r="AD6" s="111"/>
      <c r="AE6" s="111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40"/>
    </row>
    <row r="7" spans="3:58" ht="15.75" thickBot="1">
      <c r="C7" s="5"/>
      <c r="D7" s="47"/>
      <c r="E7" s="58"/>
      <c r="F7" s="47"/>
      <c r="G7" s="47"/>
      <c r="H7" s="47"/>
      <c r="I7" s="59"/>
      <c r="L7" s="102"/>
      <c r="M7" s="102"/>
      <c r="AA7" s="130" t="s">
        <v>65</v>
      </c>
      <c r="AB7" s="129" t="s">
        <v>23</v>
      </c>
      <c r="AC7" s="120"/>
      <c r="AD7" s="111"/>
      <c r="AE7" s="111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40"/>
    </row>
    <row r="8" spans="3:58" ht="20.100000000000001" customHeight="1" thickBot="1">
      <c r="C8" s="5"/>
      <c r="D8" s="48" t="s">
        <v>13</v>
      </c>
      <c r="E8" s="5"/>
      <c r="F8" s="104">
        <v>43311</v>
      </c>
      <c r="G8" s="60" t="s">
        <v>14</v>
      </c>
      <c r="H8" s="131" t="str">
        <f>IF(F8&gt;=44197,"As your PhD awarded ON or AFTER 1 Jan 2021, YOU ARE ELIGIBLE AND THIS FORM IS NOT NEEDED."," ")</f>
        <v xml:space="preserve"> </v>
      </c>
      <c r="I8" s="59"/>
      <c r="L8" s="137" t="s">
        <v>15</v>
      </c>
      <c r="M8" s="137" t="s">
        <v>16</v>
      </c>
      <c r="AA8" s="130" t="s">
        <v>68</v>
      </c>
      <c r="AB8" s="129" t="s">
        <v>70</v>
      </c>
      <c r="AC8" s="120"/>
      <c r="AD8" s="111"/>
      <c r="AE8" s="111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40"/>
    </row>
    <row r="9" spans="3:58">
      <c r="C9" s="5"/>
      <c r="D9" s="60"/>
      <c r="E9" s="60"/>
      <c r="F9" s="60"/>
      <c r="G9" s="60"/>
      <c r="H9" s="131"/>
      <c r="I9" s="59"/>
      <c r="L9" s="138"/>
      <c r="M9" s="138"/>
      <c r="AA9" s="130" t="s">
        <v>67</v>
      </c>
      <c r="AB9" s="129" t="s">
        <v>24</v>
      </c>
      <c r="AC9" s="120"/>
      <c r="AD9" s="111"/>
      <c r="AE9" s="111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40"/>
    </row>
    <row r="10" spans="3:58">
      <c r="C10" s="5"/>
      <c r="D10" s="47" t="s">
        <v>17</v>
      </c>
      <c r="E10" s="60"/>
      <c r="F10" s="60"/>
      <c r="G10" s="60"/>
      <c r="H10" s="131"/>
      <c r="I10" s="59"/>
      <c r="L10" s="138"/>
      <c r="M10" s="138"/>
      <c r="AA10" s="130" t="s">
        <v>69</v>
      </c>
      <c r="AB10" s="129" t="s">
        <v>25</v>
      </c>
      <c r="AC10" s="120"/>
      <c r="AD10" s="111"/>
      <c r="AE10" s="111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40"/>
    </row>
    <row r="11" spans="3:58">
      <c r="C11" s="5"/>
      <c r="D11" s="103" t="s">
        <v>18</v>
      </c>
      <c r="E11" s="60"/>
      <c r="F11" s="60"/>
      <c r="G11" s="60"/>
      <c r="H11" s="131"/>
      <c r="I11" s="59"/>
      <c r="L11" s="138"/>
      <c r="M11" s="138"/>
      <c r="AC11" s="111"/>
      <c r="AD11" s="111"/>
      <c r="AE11" s="111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40"/>
    </row>
    <row r="12" spans="3:58" ht="4.5" customHeight="1" thickBot="1">
      <c r="C12" s="5"/>
      <c r="D12" s="60"/>
      <c r="E12" s="60"/>
      <c r="F12" s="60"/>
      <c r="G12" s="60"/>
      <c r="H12" s="131"/>
      <c r="I12" s="59"/>
      <c r="L12" s="138"/>
      <c r="M12" s="138"/>
      <c r="AC12" s="111"/>
      <c r="AD12" s="111"/>
      <c r="AE12" s="111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40"/>
    </row>
    <row r="13" spans="3:58" ht="20.100000000000001" customHeight="1" thickBot="1">
      <c r="C13" s="5"/>
      <c r="D13" s="60"/>
      <c r="E13" s="110" t="s">
        <v>19</v>
      </c>
      <c r="F13" s="105">
        <v>1</v>
      </c>
      <c r="G13" s="60"/>
      <c r="H13" s="47"/>
      <c r="I13" s="59"/>
      <c r="L13" s="138"/>
      <c r="M13" s="138"/>
      <c r="AC13" s="111"/>
      <c r="AD13" s="111"/>
      <c r="AE13" s="111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40"/>
    </row>
    <row r="14" spans="3:58" ht="20.100000000000001" customHeight="1">
      <c r="C14" s="5"/>
      <c r="D14" s="133" t="s">
        <v>20</v>
      </c>
      <c r="E14" s="133"/>
      <c r="F14" s="133"/>
      <c r="G14" s="133"/>
      <c r="H14" s="133"/>
      <c r="I14" s="59"/>
      <c r="L14" s="138"/>
      <c r="M14" s="138"/>
      <c r="AC14" s="111"/>
      <c r="AD14" s="111"/>
      <c r="AE14" s="111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40"/>
    </row>
    <row r="15" spans="3:58" ht="15" customHeight="1">
      <c r="C15" s="5"/>
      <c r="D15" s="133"/>
      <c r="E15" s="133"/>
      <c r="F15" s="133"/>
      <c r="G15" s="133"/>
      <c r="H15" s="133"/>
      <c r="I15" s="59"/>
      <c r="L15" s="138"/>
      <c r="M15" s="138"/>
      <c r="AC15" s="111"/>
      <c r="AD15" s="111"/>
      <c r="AE15" s="111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40"/>
    </row>
    <row r="16" spans="3:58" ht="18.75" customHeight="1">
      <c r="C16" s="5"/>
      <c r="D16" s="107" t="s">
        <v>21</v>
      </c>
      <c r="E16" s="47"/>
      <c r="F16" s="47"/>
      <c r="G16" s="47"/>
      <c r="H16" s="47"/>
      <c r="I16" s="59"/>
      <c r="L16" s="138"/>
      <c r="M16" s="138"/>
      <c r="AC16" s="111"/>
      <c r="AD16" s="111"/>
      <c r="AE16" s="111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40"/>
    </row>
    <row r="17" spans="3:51" ht="15" customHeight="1">
      <c r="C17" s="61"/>
      <c r="D17" s="94" t="s">
        <v>22</v>
      </c>
      <c r="E17" s="94" t="s">
        <v>23</v>
      </c>
      <c r="F17" s="37" t="s">
        <v>24</v>
      </c>
      <c r="G17" s="37" t="s">
        <v>25</v>
      </c>
      <c r="H17" s="38" t="s">
        <v>26</v>
      </c>
      <c r="I17" s="62"/>
      <c r="L17" s="138"/>
      <c r="M17" s="138"/>
      <c r="AC17" s="120" t="s">
        <v>22</v>
      </c>
      <c r="AD17" s="120" t="s">
        <v>23</v>
      </c>
      <c r="AE17" s="112" t="s">
        <v>27</v>
      </c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40"/>
    </row>
    <row r="18" spans="3:51" ht="15" customHeight="1">
      <c r="C18" s="63"/>
      <c r="D18" s="95"/>
      <c r="E18" s="96"/>
      <c r="F18" s="40"/>
      <c r="G18" s="40"/>
      <c r="H18" s="39" t="str">
        <f t="shared" ref="H18:H32" si="0">IF(D18="","",AY18)</f>
        <v/>
      </c>
      <c r="I18" s="64"/>
      <c r="L18" s="138"/>
      <c r="M18" s="138"/>
      <c r="AC18" s="121">
        <f>IF(D18&lt;$F$8,$F$8,D18)</f>
        <v>43311</v>
      </c>
      <c r="AD18" s="121">
        <f>IF(E18&gt;45536,45536,E18)</f>
        <v>0</v>
      </c>
      <c r="AE18" s="113">
        <f>F18</f>
        <v>0</v>
      </c>
      <c r="AF18" s="114">
        <f>(IF(G18="carer responsibility",(IF(E18&gt;45536,45536,E18))-(IF(D18&lt;$F$8,$F$8,D18)),0))*F18</f>
        <v>0</v>
      </c>
      <c r="AG18" s="114">
        <f>IF(AF18&lt;28,0,AF18)</f>
        <v>0</v>
      </c>
      <c r="AH18" s="114">
        <f>(IF(G18="Medical condition or disability",(IF(E18&gt;45536,45536,E18))-(IF(D18&lt;$F$8,$F$8,D18)),0))*F18</f>
        <v>0</v>
      </c>
      <c r="AI18" s="114">
        <f>IF(AH18&lt;28,0,AH18)</f>
        <v>0</v>
      </c>
      <c r="AJ18" s="114">
        <f>(IF(G18="Maternity or Parental Leave",(IF($E18&gt;45536,45536,$E18))-(IF($D18&lt;$F$8,$F$8,$D18)),0))*$F18</f>
        <v>0</v>
      </c>
      <c r="AK18" s="114">
        <f>IF(AJ18&gt;28,AJ18,0)</f>
        <v>0</v>
      </c>
      <c r="AL18" s="114">
        <f>(IF($G18="Disaster Management &amp; Recovery",(IF($E18&gt;45536,45536,$E18))-(IF($D18&lt;$F$8,$F$8,$D18)),0))*$F18</f>
        <v>0</v>
      </c>
      <c r="AM18" s="114">
        <f>IF(AL18&gt;28,AL18,0)</f>
        <v>0</v>
      </c>
      <c r="AN18" s="114">
        <f>(IF($G18="Limited/no access to facilitites/resources",(IF($E18&gt;45536,45536,$E18))-(IF($D18&lt;$F$8,$F$8,$D18)),0))*$F18</f>
        <v>0</v>
      </c>
      <c r="AO18" s="114">
        <f>IF(AN18&gt;28,AN18,0)</f>
        <v>0</v>
      </c>
      <c r="AP18" s="114">
        <f>(IF(G18="Unemployment",(IF(E18&gt;45536,45536,E18))-(IF(D18&lt;$F$8,$F$8,D18)),0))*F18</f>
        <v>0</v>
      </c>
      <c r="AQ18" s="114">
        <f>IF(AP18&gt;28,AP18,0)</f>
        <v>0</v>
      </c>
      <c r="AR18" s="114">
        <f>(IF(G18="Non-research employment",(IF(E18&gt;45536,45536,E18))-(IF(D18&lt;$F$8,$F$8,D18)),0))*F18</f>
        <v>0</v>
      </c>
      <c r="AS18" s="114">
        <f>IF(AR18&gt;28,AR18,0)</f>
        <v>0</v>
      </c>
      <c r="AT18" s="114">
        <f>(IF(G18="International relocation",(IF(E18&gt;45536,45536,E18))-(IF(D18&lt;$F$8,$F$8,D18)),0))*F18</f>
        <v>0</v>
      </c>
      <c r="AU18" s="114">
        <f>IF(AT18&gt;90,90,AT18)</f>
        <v>0</v>
      </c>
      <c r="AV18" s="114">
        <f>IF(AT18&lt;28,0,AU18)</f>
        <v>0</v>
      </c>
      <c r="AW18" s="114">
        <f>(IF(G18="Being the primary carer of a dependent child",(IF(E18&gt;45536,45536,E18))-(IF(D18&lt;$F$8,$F$8,D18)),0))*F18</f>
        <v>0</v>
      </c>
      <c r="AX18" s="114">
        <f>IF(AW18&gt;0,730,0)</f>
        <v>0</v>
      </c>
      <c r="AY18" s="122">
        <f>IF((AG18+AI18+AK18+AM18+AO18+AQ18+AS18+AV18+AX18)&lt;28,0,(AG18+AI18+AK18+AM18+AO18+AQ18+AS18+AV18+AX18))</f>
        <v>0</v>
      </c>
    </row>
    <row r="19" spans="3:51">
      <c r="C19" s="63"/>
      <c r="D19" s="97"/>
      <c r="E19" s="98"/>
      <c r="F19" s="41"/>
      <c r="G19" s="40"/>
      <c r="H19" s="39" t="str">
        <f t="shared" si="0"/>
        <v/>
      </c>
      <c r="I19" s="64"/>
      <c r="L19" s="138"/>
      <c r="M19" s="138"/>
      <c r="N19" s="125"/>
      <c r="O19" s="125"/>
      <c r="P19" s="125"/>
      <c r="Q19" s="125"/>
      <c r="R19" s="125"/>
      <c r="U19" s="125"/>
      <c r="V19" s="125"/>
      <c r="W19" s="125"/>
      <c r="X19" s="125"/>
      <c r="Y19" s="125"/>
      <c r="Z19" s="126"/>
      <c r="AA19" s="123"/>
      <c r="AC19" s="121">
        <f t="shared" ref="AC19:AC32" si="1">IF(D19&lt;$F$8,$F$8,D19)</f>
        <v>43311</v>
      </c>
      <c r="AD19" s="121">
        <f t="shared" ref="AD19:AD32" si="2">IF(E19&gt;45536,45536,E19)</f>
        <v>0</v>
      </c>
      <c r="AE19" s="113">
        <f t="shared" ref="AE19:AE32" si="3">F19</f>
        <v>0</v>
      </c>
      <c r="AF19" s="114">
        <f t="shared" ref="AF19:AF32" si="4">(IF(G19="carer responsibility",(IF(E19&gt;45536,45536,E19))-(IF(D19&lt;$F$8,$F$8,D19)),0))*F19</f>
        <v>0</v>
      </c>
      <c r="AG19" s="114">
        <f t="shared" ref="AG19:AG32" si="5">IF(AF19&lt;28,0,AF19)</f>
        <v>0</v>
      </c>
      <c r="AH19" s="114">
        <f t="shared" ref="AH19:AH32" si="6">(IF(G19="Medical condition or disability",(IF(E19&gt;45536,45536,E19))-(IF(D19&lt;$F$8,$F$8,D19)),0))*F19</f>
        <v>0</v>
      </c>
      <c r="AI19" s="114">
        <f t="shared" ref="AI19:AI32" si="7">IF(AH19&lt;28,0,AH19)</f>
        <v>0</v>
      </c>
      <c r="AJ19" s="114">
        <f t="shared" ref="AJ19:AJ32" si="8">(IF(G19="Maternity or Parental Leave",(IF($E19&gt;45536,45536,$E19))-(IF($D19&lt;$F$8,$F$8,$D19)),0))*$F19</f>
        <v>0</v>
      </c>
      <c r="AK19" s="114">
        <f t="shared" ref="AK19:AK32" si="9">IF(AJ19&gt;28,AJ19,0)</f>
        <v>0</v>
      </c>
      <c r="AL19" s="114">
        <f t="shared" ref="AL19:AL32" si="10">(IF($G19="Disaster Management &amp; Recovery",(IF($E19&gt;45536,45536,$E19))-(IF($D19&lt;$F$8,$F$8,$D19)),0))*$F19</f>
        <v>0</v>
      </c>
      <c r="AM19" s="114">
        <f t="shared" ref="AM19:AM32" si="11">IF(AL19&gt;28,AL19,0)</f>
        <v>0</v>
      </c>
      <c r="AN19" s="114">
        <f t="shared" ref="AN19:AN32" si="12">(IF($G19="Limited/no access to facilitites/resources",(IF($E19&gt;45536,45536,$E19))-(IF($D19&lt;$F$8,$F$8,$D19)),0))*$F19</f>
        <v>0</v>
      </c>
      <c r="AO19" s="114">
        <f t="shared" ref="AO19:AO32" si="13">IF(AN19&gt;28,AN19,0)</f>
        <v>0</v>
      </c>
      <c r="AP19" s="114">
        <f t="shared" ref="AP19:AP32" si="14">(IF(G19="Unemployment",(IF(E19&gt;45536,45536,E19))-(IF(D19&lt;$F$8,$F$8,D19)),0))*F19</f>
        <v>0</v>
      </c>
      <c r="AQ19" s="114">
        <f t="shared" ref="AQ19:AS32" si="15">IF(AP19&gt;28,AP19,0)</f>
        <v>0</v>
      </c>
      <c r="AR19" s="114">
        <f t="shared" ref="AR19:AR32" si="16">(IF(G19="Non-research employment",(IF(E19&gt;45536,45536,E19))-(IF(D19&lt;$F$8,$F$8,D19)),0))*F19</f>
        <v>0</v>
      </c>
      <c r="AS19" s="114">
        <f t="shared" si="15"/>
        <v>0</v>
      </c>
      <c r="AT19" s="114">
        <f t="shared" ref="AT19:AT32" si="17">(IF(G19="International relocation",(IF(E19&gt;45536,45536,E19))-(IF(D19&lt;$F$8,$F$8,D19)),0))*F19</f>
        <v>0</v>
      </c>
      <c r="AU19" s="114">
        <f t="shared" ref="AU19:AU32" si="18">IF(AT19&gt;90,90,AT19)</f>
        <v>0</v>
      </c>
      <c r="AV19" s="114">
        <f t="shared" ref="AV19:AV32" si="19">IF(AT19&lt;28,0,AU19)</f>
        <v>0</v>
      </c>
      <c r="AW19" s="114">
        <f t="shared" ref="AW19:AW32" si="20">(IF(G19="Being the primary carer of a dependent child",(IF(E19&gt;45536,45536,E19))-(IF(D19&lt;$F$8,$F$8,D19)),0))*F19</f>
        <v>0</v>
      </c>
      <c r="AX19" s="114">
        <f>IF(AW19&gt;0,730,0)</f>
        <v>0</v>
      </c>
      <c r="AY19" s="122">
        <f>IF((AG19+AI19+AK19+AM19+AO19+AQ19+AS19+AV19+AX19)&lt;28,0,(AG19+AI19+AK19+AM19+AO19+AQ19+AS19+AV19+AX19))</f>
        <v>0</v>
      </c>
    </row>
    <row r="20" spans="3:51">
      <c r="C20" s="63"/>
      <c r="D20" s="97"/>
      <c r="E20" s="98"/>
      <c r="F20" s="41"/>
      <c r="G20" s="40"/>
      <c r="H20" s="39" t="str">
        <f t="shared" si="0"/>
        <v/>
      </c>
      <c r="I20" s="64"/>
      <c r="L20" s="138"/>
      <c r="M20" s="138"/>
      <c r="N20" s="125"/>
      <c r="O20" s="125"/>
      <c r="P20" s="125"/>
      <c r="Q20" s="125"/>
      <c r="R20" s="125"/>
      <c r="U20" s="125"/>
      <c r="V20" s="125"/>
      <c r="W20" s="125"/>
      <c r="X20" s="125"/>
      <c r="Y20" s="125"/>
      <c r="Z20" s="123"/>
      <c r="AA20" s="123"/>
      <c r="AC20" s="121">
        <f t="shared" si="1"/>
        <v>43311</v>
      </c>
      <c r="AD20" s="121">
        <f t="shared" si="2"/>
        <v>0</v>
      </c>
      <c r="AE20" s="113">
        <f t="shared" si="3"/>
        <v>0</v>
      </c>
      <c r="AF20" s="114">
        <f t="shared" si="4"/>
        <v>0</v>
      </c>
      <c r="AG20" s="114">
        <f t="shared" si="5"/>
        <v>0</v>
      </c>
      <c r="AH20" s="114">
        <f t="shared" si="6"/>
        <v>0</v>
      </c>
      <c r="AI20" s="114">
        <f t="shared" si="7"/>
        <v>0</v>
      </c>
      <c r="AJ20" s="114">
        <f t="shared" si="8"/>
        <v>0</v>
      </c>
      <c r="AK20" s="114">
        <f t="shared" si="9"/>
        <v>0</v>
      </c>
      <c r="AL20" s="114">
        <f t="shared" si="10"/>
        <v>0</v>
      </c>
      <c r="AM20" s="114">
        <f t="shared" si="11"/>
        <v>0</v>
      </c>
      <c r="AN20" s="114">
        <f t="shared" si="12"/>
        <v>0</v>
      </c>
      <c r="AO20" s="114">
        <f t="shared" si="13"/>
        <v>0</v>
      </c>
      <c r="AP20" s="114">
        <f t="shared" si="14"/>
        <v>0</v>
      </c>
      <c r="AQ20" s="114">
        <f t="shared" si="15"/>
        <v>0</v>
      </c>
      <c r="AR20" s="114">
        <f t="shared" si="16"/>
        <v>0</v>
      </c>
      <c r="AS20" s="114">
        <f t="shared" si="15"/>
        <v>0</v>
      </c>
      <c r="AT20" s="114">
        <f t="shared" si="17"/>
        <v>0</v>
      </c>
      <c r="AU20" s="114">
        <f t="shared" si="18"/>
        <v>0</v>
      </c>
      <c r="AV20" s="114">
        <f t="shared" si="19"/>
        <v>0</v>
      </c>
      <c r="AW20" s="114">
        <f t="shared" si="20"/>
        <v>0</v>
      </c>
      <c r="AX20" s="114">
        <f t="shared" ref="AX20:AX32" si="21">IF(AW20&gt;0,730,0)</f>
        <v>0</v>
      </c>
      <c r="AY20" s="122">
        <f t="shared" ref="AY20:AY30" si="22">IF((AG20+AI20+AK20+AM20+AO20+AQ20+AS20+AV20+AX20)&lt;28,0,(AG20+AI20+AK20+AM20+AO20+AQ20+AS20+AV20+AX20))</f>
        <v>0</v>
      </c>
    </row>
    <row r="21" spans="3:51">
      <c r="C21" s="63"/>
      <c r="D21" s="99"/>
      <c r="E21" s="100"/>
      <c r="F21" s="41"/>
      <c r="G21" s="40"/>
      <c r="H21" s="39" t="str">
        <f t="shared" si="0"/>
        <v/>
      </c>
      <c r="I21" s="64"/>
      <c r="L21" s="138"/>
      <c r="M21" s="138"/>
      <c r="N21" s="125"/>
      <c r="O21" s="125"/>
      <c r="P21" s="125"/>
      <c r="Q21" s="125"/>
      <c r="R21" s="125"/>
      <c r="U21" s="125"/>
      <c r="V21" s="125"/>
      <c r="W21" s="125"/>
      <c r="X21" s="125"/>
      <c r="Y21" s="125"/>
      <c r="Z21" s="128">
        <f>Z22</f>
        <v>45536</v>
      </c>
      <c r="AA21" s="123"/>
      <c r="AC21" s="121">
        <f t="shared" si="1"/>
        <v>43311</v>
      </c>
      <c r="AD21" s="121">
        <f t="shared" si="2"/>
        <v>0</v>
      </c>
      <c r="AE21" s="113">
        <f t="shared" si="3"/>
        <v>0</v>
      </c>
      <c r="AF21" s="114">
        <f t="shared" si="4"/>
        <v>0</v>
      </c>
      <c r="AG21" s="114">
        <f t="shared" si="5"/>
        <v>0</v>
      </c>
      <c r="AH21" s="114">
        <f t="shared" si="6"/>
        <v>0</v>
      </c>
      <c r="AI21" s="114">
        <f t="shared" si="7"/>
        <v>0</v>
      </c>
      <c r="AJ21" s="114">
        <f t="shared" si="8"/>
        <v>0</v>
      </c>
      <c r="AK21" s="114">
        <f t="shared" si="9"/>
        <v>0</v>
      </c>
      <c r="AL21" s="114">
        <f t="shared" si="10"/>
        <v>0</v>
      </c>
      <c r="AM21" s="114">
        <f t="shared" si="11"/>
        <v>0</v>
      </c>
      <c r="AN21" s="114">
        <f t="shared" si="12"/>
        <v>0</v>
      </c>
      <c r="AO21" s="114">
        <f t="shared" si="13"/>
        <v>0</v>
      </c>
      <c r="AP21" s="114">
        <f t="shared" si="14"/>
        <v>0</v>
      </c>
      <c r="AQ21" s="114">
        <f t="shared" si="15"/>
        <v>0</v>
      </c>
      <c r="AR21" s="114">
        <f t="shared" si="16"/>
        <v>0</v>
      </c>
      <c r="AS21" s="114">
        <f t="shared" si="15"/>
        <v>0</v>
      </c>
      <c r="AT21" s="114">
        <f t="shared" si="17"/>
        <v>0</v>
      </c>
      <c r="AU21" s="114">
        <f t="shared" si="18"/>
        <v>0</v>
      </c>
      <c r="AV21" s="114">
        <f t="shared" si="19"/>
        <v>0</v>
      </c>
      <c r="AW21" s="114">
        <f t="shared" si="20"/>
        <v>0</v>
      </c>
      <c r="AX21" s="114">
        <f t="shared" si="21"/>
        <v>0</v>
      </c>
      <c r="AY21" s="122">
        <f t="shared" si="22"/>
        <v>0</v>
      </c>
    </row>
    <row r="22" spans="3:51">
      <c r="C22" s="63"/>
      <c r="D22" s="99"/>
      <c r="E22" s="100"/>
      <c r="F22" s="41"/>
      <c r="G22" s="40"/>
      <c r="H22" s="39" t="str">
        <f t="shared" si="0"/>
        <v/>
      </c>
      <c r="I22" s="64"/>
      <c r="L22" s="138"/>
      <c r="M22" s="138"/>
      <c r="N22" s="125"/>
      <c r="O22" s="125"/>
      <c r="P22" s="125"/>
      <c r="Q22" s="125"/>
      <c r="R22" s="125"/>
      <c r="U22" s="125"/>
      <c r="V22" s="125"/>
      <c r="W22" s="125"/>
      <c r="X22" s="125"/>
      <c r="Y22" s="125"/>
      <c r="Z22" s="127">
        <v>45536</v>
      </c>
      <c r="AA22" s="123"/>
      <c r="AC22" s="121">
        <f t="shared" si="1"/>
        <v>43311</v>
      </c>
      <c r="AD22" s="121">
        <f t="shared" si="2"/>
        <v>0</v>
      </c>
      <c r="AE22" s="113">
        <f>F22</f>
        <v>0</v>
      </c>
      <c r="AF22" s="114">
        <f t="shared" si="4"/>
        <v>0</v>
      </c>
      <c r="AG22" s="114">
        <f t="shared" si="5"/>
        <v>0</v>
      </c>
      <c r="AH22" s="114">
        <f t="shared" si="6"/>
        <v>0</v>
      </c>
      <c r="AI22" s="114">
        <f t="shared" si="7"/>
        <v>0</v>
      </c>
      <c r="AJ22" s="114">
        <f t="shared" si="8"/>
        <v>0</v>
      </c>
      <c r="AK22" s="114">
        <f t="shared" si="9"/>
        <v>0</v>
      </c>
      <c r="AL22" s="114">
        <f t="shared" si="10"/>
        <v>0</v>
      </c>
      <c r="AM22" s="114">
        <f t="shared" si="11"/>
        <v>0</v>
      </c>
      <c r="AN22" s="114">
        <f t="shared" si="12"/>
        <v>0</v>
      </c>
      <c r="AO22" s="114">
        <f t="shared" si="13"/>
        <v>0</v>
      </c>
      <c r="AP22" s="114">
        <f t="shared" si="14"/>
        <v>0</v>
      </c>
      <c r="AQ22" s="114">
        <f t="shared" si="15"/>
        <v>0</v>
      </c>
      <c r="AR22" s="114">
        <f t="shared" si="16"/>
        <v>0</v>
      </c>
      <c r="AS22" s="114">
        <f t="shared" si="15"/>
        <v>0</v>
      </c>
      <c r="AT22" s="114">
        <f t="shared" si="17"/>
        <v>0</v>
      </c>
      <c r="AU22" s="114">
        <f t="shared" si="18"/>
        <v>0</v>
      </c>
      <c r="AV22" s="114">
        <f t="shared" si="19"/>
        <v>0</v>
      </c>
      <c r="AW22" s="114">
        <f t="shared" si="20"/>
        <v>0</v>
      </c>
      <c r="AX22" s="114">
        <f t="shared" si="21"/>
        <v>0</v>
      </c>
      <c r="AY22" s="122">
        <f t="shared" si="22"/>
        <v>0</v>
      </c>
    </row>
    <row r="23" spans="3:51">
      <c r="C23" s="63"/>
      <c r="D23" s="99"/>
      <c r="E23" s="100"/>
      <c r="F23" s="41"/>
      <c r="G23" s="40"/>
      <c r="H23" s="39" t="str">
        <f t="shared" si="0"/>
        <v/>
      </c>
      <c r="I23" s="64"/>
      <c r="L23" s="139"/>
      <c r="M23" s="139"/>
      <c r="N23" s="125"/>
      <c r="O23" s="125"/>
      <c r="P23" s="125"/>
      <c r="Q23" s="125"/>
      <c r="R23" s="125"/>
      <c r="U23" s="125"/>
      <c r="V23" s="125"/>
      <c r="W23" s="125"/>
      <c r="X23" s="125"/>
      <c r="Y23" s="125"/>
      <c r="Z23" s="123"/>
      <c r="AA23" s="123"/>
      <c r="AC23" s="121">
        <f t="shared" si="1"/>
        <v>43311</v>
      </c>
      <c r="AD23" s="121">
        <f t="shared" si="2"/>
        <v>0</v>
      </c>
      <c r="AE23" s="113">
        <f t="shared" si="3"/>
        <v>0</v>
      </c>
      <c r="AF23" s="114">
        <f t="shared" si="4"/>
        <v>0</v>
      </c>
      <c r="AG23" s="114">
        <f t="shared" si="5"/>
        <v>0</v>
      </c>
      <c r="AH23" s="114">
        <f t="shared" si="6"/>
        <v>0</v>
      </c>
      <c r="AI23" s="114">
        <f t="shared" si="7"/>
        <v>0</v>
      </c>
      <c r="AJ23" s="114">
        <f t="shared" si="8"/>
        <v>0</v>
      </c>
      <c r="AK23" s="114">
        <f t="shared" si="9"/>
        <v>0</v>
      </c>
      <c r="AL23" s="114">
        <f t="shared" si="10"/>
        <v>0</v>
      </c>
      <c r="AM23" s="114">
        <f t="shared" si="11"/>
        <v>0</v>
      </c>
      <c r="AN23" s="114">
        <f t="shared" si="12"/>
        <v>0</v>
      </c>
      <c r="AO23" s="114">
        <f t="shared" si="13"/>
        <v>0</v>
      </c>
      <c r="AP23" s="114">
        <f t="shared" si="14"/>
        <v>0</v>
      </c>
      <c r="AQ23" s="114">
        <f t="shared" si="15"/>
        <v>0</v>
      </c>
      <c r="AR23" s="114">
        <f t="shared" si="16"/>
        <v>0</v>
      </c>
      <c r="AS23" s="114">
        <f t="shared" si="15"/>
        <v>0</v>
      </c>
      <c r="AT23" s="114">
        <f t="shared" si="17"/>
        <v>0</v>
      </c>
      <c r="AU23" s="114">
        <f t="shared" si="18"/>
        <v>0</v>
      </c>
      <c r="AV23" s="114">
        <f t="shared" si="19"/>
        <v>0</v>
      </c>
      <c r="AW23" s="114">
        <f t="shared" si="20"/>
        <v>0</v>
      </c>
      <c r="AX23" s="114">
        <f t="shared" si="21"/>
        <v>0</v>
      </c>
      <c r="AY23" s="122">
        <f t="shared" si="22"/>
        <v>0</v>
      </c>
    </row>
    <row r="24" spans="3:51" ht="15" customHeight="1">
      <c r="C24" s="63"/>
      <c r="D24" s="99"/>
      <c r="E24" s="100"/>
      <c r="F24" s="41"/>
      <c r="G24" s="40"/>
      <c r="H24" s="39" t="str">
        <f t="shared" si="0"/>
        <v/>
      </c>
      <c r="I24" s="64"/>
      <c r="L24" s="141" t="s">
        <v>28</v>
      </c>
      <c r="M24" s="144" t="s">
        <v>29</v>
      </c>
      <c r="N24" s="125"/>
      <c r="O24" s="125"/>
      <c r="P24" s="125"/>
      <c r="Q24" s="125"/>
      <c r="R24" s="125"/>
      <c r="U24" s="125"/>
      <c r="V24" s="125"/>
      <c r="W24" s="125"/>
      <c r="X24" s="125"/>
      <c r="Y24" s="125"/>
      <c r="Z24" s="123"/>
      <c r="AA24" s="123"/>
      <c r="AC24" s="121">
        <f t="shared" si="1"/>
        <v>43311</v>
      </c>
      <c r="AD24" s="121">
        <f t="shared" si="2"/>
        <v>0</v>
      </c>
      <c r="AE24" s="113">
        <f t="shared" si="3"/>
        <v>0</v>
      </c>
      <c r="AF24" s="114">
        <f t="shared" si="4"/>
        <v>0</v>
      </c>
      <c r="AG24" s="114">
        <f t="shared" si="5"/>
        <v>0</v>
      </c>
      <c r="AH24" s="114">
        <f t="shared" si="6"/>
        <v>0</v>
      </c>
      <c r="AI24" s="114">
        <f t="shared" si="7"/>
        <v>0</v>
      </c>
      <c r="AJ24" s="114">
        <f t="shared" si="8"/>
        <v>0</v>
      </c>
      <c r="AK24" s="114">
        <f t="shared" si="9"/>
        <v>0</v>
      </c>
      <c r="AL24" s="114">
        <f t="shared" si="10"/>
        <v>0</v>
      </c>
      <c r="AM24" s="114">
        <f t="shared" si="11"/>
        <v>0</v>
      </c>
      <c r="AN24" s="114">
        <f t="shared" si="12"/>
        <v>0</v>
      </c>
      <c r="AO24" s="114">
        <f t="shared" si="13"/>
        <v>0</v>
      </c>
      <c r="AP24" s="114">
        <f t="shared" si="14"/>
        <v>0</v>
      </c>
      <c r="AQ24" s="114">
        <f t="shared" si="15"/>
        <v>0</v>
      </c>
      <c r="AR24" s="114">
        <f t="shared" si="16"/>
        <v>0</v>
      </c>
      <c r="AS24" s="114">
        <f t="shared" si="15"/>
        <v>0</v>
      </c>
      <c r="AT24" s="114">
        <f t="shared" si="17"/>
        <v>0</v>
      </c>
      <c r="AU24" s="114">
        <f t="shared" si="18"/>
        <v>0</v>
      </c>
      <c r="AV24" s="114">
        <f t="shared" si="19"/>
        <v>0</v>
      </c>
      <c r="AW24" s="114">
        <f t="shared" si="20"/>
        <v>0</v>
      </c>
      <c r="AX24" s="114">
        <f t="shared" si="21"/>
        <v>0</v>
      </c>
      <c r="AY24" s="122">
        <f t="shared" si="22"/>
        <v>0</v>
      </c>
    </row>
    <row r="25" spans="3:51">
      <c r="C25" s="63"/>
      <c r="D25" s="99"/>
      <c r="E25" s="100"/>
      <c r="F25" s="41"/>
      <c r="G25" s="40"/>
      <c r="H25" s="39" t="str">
        <f t="shared" si="0"/>
        <v/>
      </c>
      <c r="I25" s="64"/>
      <c r="J25" s="106"/>
      <c r="L25" s="142"/>
      <c r="M25" s="145"/>
      <c r="N25" s="125"/>
      <c r="O25" s="125"/>
      <c r="P25" s="125"/>
      <c r="Q25" s="125"/>
      <c r="R25" s="125"/>
      <c r="U25" s="125"/>
      <c r="V25" s="125"/>
      <c r="W25" s="125"/>
      <c r="X25" s="125"/>
      <c r="Y25" s="125"/>
      <c r="Z25" s="127">
        <v>45168</v>
      </c>
      <c r="AA25" s="123"/>
      <c r="AC25" s="121">
        <f t="shared" si="1"/>
        <v>43311</v>
      </c>
      <c r="AD25" s="121">
        <f t="shared" si="2"/>
        <v>0</v>
      </c>
      <c r="AE25" s="113">
        <f t="shared" si="3"/>
        <v>0</v>
      </c>
      <c r="AF25" s="114">
        <f t="shared" si="4"/>
        <v>0</v>
      </c>
      <c r="AG25" s="114">
        <f t="shared" si="5"/>
        <v>0</v>
      </c>
      <c r="AH25" s="114">
        <f t="shared" si="6"/>
        <v>0</v>
      </c>
      <c r="AI25" s="114">
        <f t="shared" si="7"/>
        <v>0</v>
      </c>
      <c r="AJ25" s="114">
        <f t="shared" si="8"/>
        <v>0</v>
      </c>
      <c r="AK25" s="114">
        <f t="shared" si="9"/>
        <v>0</v>
      </c>
      <c r="AL25" s="114">
        <f t="shared" si="10"/>
        <v>0</v>
      </c>
      <c r="AM25" s="114">
        <f t="shared" si="11"/>
        <v>0</v>
      </c>
      <c r="AN25" s="114">
        <f t="shared" si="12"/>
        <v>0</v>
      </c>
      <c r="AO25" s="114">
        <f t="shared" si="13"/>
        <v>0</v>
      </c>
      <c r="AP25" s="114">
        <f t="shared" si="14"/>
        <v>0</v>
      </c>
      <c r="AQ25" s="114">
        <f t="shared" si="15"/>
        <v>0</v>
      </c>
      <c r="AR25" s="114">
        <f t="shared" si="16"/>
        <v>0</v>
      </c>
      <c r="AS25" s="114">
        <f t="shared" si="15"/>
        <v>0</v>
      </c>
      <c r="AT25" s="114">
        <f t="shared" si="17"/>
        <v>0</v>
      </c>
      <c r="AU25" s="114">
        <f t="shared" si="18"/>
        <v>0</v>
      </c>
      <c r="AV25" s="114">
        <f t="shared" si="19"/>
        <v>0</v>
      </c>
      <c r="AW25" s="114">
        <f t="shared" si="20"/>
        <v>0</v>
      </c>
      <c r="AX25" s="114">
        <f t="shared" si="21"/>
        <v>0</v>
      </c>
      <c r="AY25" s="122">
        <f t="shared" si="22"/>
        <v>0</v>
      </c>
    </row>
    <row r="26" spans="3:51">
      <c r="C26" s="63"/>
      <c r="D26" s="99"/>
      <c r="E26" s="100"/>
      <c r="F26" s="41"/>
      <c r="G26" s="40"/>
      <c r="H26" s="39" t="str">
        <f t="shared" si="0"/>
        <v/>
      </c>
      <c r="I26" s="64"/>
      <c r="L26" s="143"/>
      <c r="M26" s="146"/>
      <c r="N26" s="125"/>
      <c r="O26" s="125"/>
      <c r="P26" s="125"/>
      <c r="Q26" s="125"/>
      <c r="R26" s="125"/>
      <c r="U26" s="125"/>
      <c r="V26" s="125"/>
      <c r="W26" s="125"/>
      <c r="X26" s="125"/>
      <c r="Y26" s="125"/>
      <c r="Z26" s="123">
        <f>Z25</f>
        <v>45168</v>
      </c>
      <c r="AA26" s="123"/>
      <c r="AC26" s="121">
        <f t="shared" si="1"/>
        <v>43311</v>
      </c>
      <c r="AD26" s="121">
        <f t="shared" si="2"/>
        <v>0</v>
      </c>
      <c r="AE26" s="113">
        <f t="shared" si="3"/>
        <v>0</v>
      </c>
      <c r="AF26" s="114">
        <f t="shared" si="4"/>
        <v>0</v>
      </c>
      <c r="AG26" s="114">
        <f t="shared" si="5"/>
        <v>0</v>
      </c>
      <c r="AH26" s="114">
        <f t="shared" si="6"/>
        <v>0</v>
      </c>
      <c r="AI26" s="114">
        <f t="shared" si="7"/>
        <v>0</v>
      </c>
      <c r="AJ26" s="114">
        <f t="shared" si="8"/>
        <v>0</v>
      </c>
      <c r="AK26" s="114">
        <f t="shared" si="9"/>
        <v>0</v>
      </c>
      <c r="AL26" s="114">
        <f t="shared" si="10"/>
        <v>0</v>
      </c>
      <c r="AM26" s="114">
        <f t="shared" si="11"/>
        <v>0</v>
      </c>
      <c r="AN26" s="114">
        <f t="shared" si="12"/>
        <v>0</v>
      </c>
      <c r="AO26" s="114">
        <f t="shared" si="13"/>
        <v>0</v>
      </c>
      <c r="AP26" s="114">
        <f t="shared" si="14"/>
        <v>0</v>
      </c>
      <c r="AQ26" s="114">
        <f t="shared" si="15"/>
        <v>0</v>
      </c>
      <c r="AR26" s="114">
        <f t="shared" si="16"/>
        <v>0</v>
      </c>
      <c r="AS26" s="114">
        <f t="shared" si="15"/>
        <v>0</v>
      </c>
      <c r="AT26" s="114">
        <f t="shared" si="17"/>
        <v>0</v>
      </c>
      <c r="AU26" s="114">
        <f t="shared" si="18"/>
        <v>0</v>
      </c>
      <c r="AV26" s="114">
        <f t="shared" si="19"/>
        <v>0</v>
      </c>
      <c r="AW26" s="114">
        <f t="shared" si="20"/>
        <v>0</v>
      </c>
      <c r="AX26" s="114">
        <f t="shared" si="21"/>
        <v>0</v>
      </c>
      <c r="AY26" s="122">
        <f t="shared" si="22"/>
        <v>0</v>
      </c>
    </row>
    <row r="27" spans="3:51" ht="15" customHeight="1">
      <c r="C27" s="63"/>
      <c r="D27" s="99"/>
      <c r="E27" s="100"/>
      <c r="F27" s="41"/>
      <c r="G27" s="40"/>
      <c r="H27" s="39" t="str">
        <f t="shared" si="0"/>
        <v/>
      </c>
      <c r="I27" s="64"/>
      <c r="L27" s="134" t="s">
        <v>30</v>
      </c>
      <c r="M27" s="137" t="s">
        <v>31</v>
      </c>
      <c r="N27" s="125"/>
      <c r="O27" s="125"/>
      <c r="P27" s="125"/>
      <c r="Q27" s="125"/>
      <c r="R27" s="125"/>
      <c r="U27" s="125"/>
      <c r="V27" s="125"/>
      <c r="W27" s="125"/>
      <c r="X27" s="125"/>
      <c r="Y27" s="125"/>
      <c r="Z27" s="123"/>
      <c r="AA27" s="123"/>
      <c r="AC27" s="121">
        <f t="shared" si="1"/>
        <v>43311</v>
      </c>
      <c r="AD27" s="121">
        <f t="shared" si="2"/>
        <v>0</v>
      </c>
      <c r="AE27" s="113">
        <f t="shared" si="3"/>
        <v>0</v>
      </c>
      <c r="AF27" s="114">
        <f t="shared" si="4"/>
        <v>0</v>
      </c>
      <c r="AG27" s="114">
        <f t="shared" si="5"/>
        <v>0</v>
      </c>
      <c r="AH27" s="114">
        <f t="shared" si="6"/>
        <v>0</v>
      </c>
      <c r="AI27" s="114">
        <f t="shared" si="7"/>
        <v>0</v>
      </c>
      <c r="AJ27" s="114">
        <f t="shared" si="8"/>
        <v>0</v>
      </c>
      <c r="AK27" s="114">
        <f t="shared" si="9"/>
        <v>0</v>
      </c>
      <c r="AL27" s="114">
        <f t="shared" si="10"/>
        <v>0</v>
      </c>
      <c r="AM27" s="114">
        <f t="shared" si="11"/>
        <v>0</v>
      </c>
      <c r="AN27" s="114">
        <f t="shared" si="12"/>
        <v>0</v>
      </c>
      <c r="AO27" s="114">
        <f t="shared" si="13"/>
        <v>0</v>
      </c>
      <c r="AP27" s="114">
        <f t="shared" si="14"/>
        <v>0</v>
      </c>
      <c r="AQ27" s="114">
        <f t="shared" si="15"/>
        <v>0</v>
      </c>
      <c r="AR27" s="114">
        <f t="shared" si="16"/>
        <v>0</v>
      </c>
      <c r="AS27" s="114">
        <f t="shared" si="15"/>
        <v>0</v>
      </c>
      <c r="AT27" s="114">
        <f t="shared" si="17"/>
        <v>0</v>
      </c>
      <c r="AU27" s="114">
        <f t="shared" si="18"/>
        <v>0</v>
      </c>
      <c r="AV27" s="114">
        <f t="shared" si="19"/>
        <v>0</v>
      </c>
      <c r="AW27" s="114">
        <f t="shared" si="20"/>
        <v>0</v>
      </c>
      <c r="AX27" s="114">
        <f t="shared" si="21"/>
        <v>0</v>
      </c>
      <c r="AY27" s="122">
        <f t="shared" si="22"/>
        <v>0</v>
      </c>
    </row>
    <row r="28" spans="3:51">
      <c r="C28" s="63"/>
      <c r="D28" s="99"/>
      <c r="E28" s="100"/>
      <c r="F28" s="41"/>
      <c r="G28" s="40"/>
      <c r="H28" s="39" t="str">
        <f t="shared" si="0"/>
        <v/>
      </c>
      <c r="I28" s="64"/>
      <c r="L28" s="135"/>
      <c r="M28" s="138"/>
      <c r="N28" s="125"/>
      <c r="O28" s="125"/>
      <c r="P28" s="125"/>
      <c r="Q28" s="125"/>
      <c r="R28" s="125"/>
      <c r="U28" s="125"/>
      <c r="V28" s="125"/>
      <c r="W28" s="125"/>
      <c r="X28" s="125"/>
      <c r="Y28" s="125"/>
      <c r="Z28" s="123"/>
      <c r="AA28" s="123"/>
      <c r="AC28" s="121">
        <f t="shared" si="1"/>
        <v>43311</v>
      </c>
      <c r="AD28" s="121">
        <f t="shared" si="2"/>
        <v>0</v>
      </c>
      <c r="AE28" s="113">
        <f t="shared" si="3"/>
        <v>0</v>
      </c>
      <c r="AF28" s="114">
        <f t="shared" si="4"/>
        <v>0</v>
      </c>
      <c r="AG28" s="114">
        <f t="shared" si="5"/>
        <v>0</v>
      </c>
      <c r="AH28" s="114">
        <f t="shared" si="6"/>
        <v>0</v>
      </c>
      <c r="AI28" s="114">
        <f t="shared" si="7"/>
        <v>0</v>
      </c>
      <c r="AJ28" s="114">
        <f t="shared" si="8"/>
        <v>0</v>
      </c>
      <c r="AK28" s="114">
        <f t="shared" si="9"/>
        <v>0</v>
      </c>
      <c r="AL28" s="114">
        <f t="shared" si="10"/>
        <v>0</v>
      </c>
      <c r="AM28" s="114">
        <f t="shared" si="11"/>
        <v>0</v>
      </c>
      <c r="AN28" s="114">
        <f t="shared" si="12"/>
        <v>0</v>
      </c>
      <c r="AO28" s="114">
        <f t="shared" si="13"/>
        <v>0</v>
      </c>
      <c r="AP28" s="114">
        <f t="shared" si="14"/>
        <v>0</v>
      </c>
      <c r="AQ28" s="114">
        <f t="shared" si="15"/>
        <v>0</v>
      </c>
      <c r="AR28" s="114">
        <f t="shared" si="16"/>
        <v>0</v>
      </c>
      <c r="AS28" s="114">
        <f t="shared" si="15"/>
        <v>0</v>
      </c>
      <c r="AT28" s="114">
        <f t="shared" si="17"/>
        <v>0</v>
      </c>
      <c r="AU28" s="114">
        <f t="shared" si="18"/>
        <v>0</v>
      </c>
      <c r="AV28" s="114">
        <f t="shared" si="19"/>
        <v>0</v>
      </c>
      <c r="AW28" s="114">
        <f t="shared" si="20"/>
        <v>0</v>
      </c>
      <c r="AX28" s="114">
        <f t="shared" si="21"/>
        <v>0</v>
      </c>
      <c r="AY28" s="122">
        <f t="shared" si="22"/>
        <v>0</v>
      </c>
    </row>
    <row r="29" spans="3:51" ht="15" customHeight="1">
      <c r="C29" s="63"/>
      <c r="D29" s="99"/>
      <c r="E29" s="100"/>
      <c r="F29" s="41"/>
      <c r="G29" s="40"/>
      <c r="H29" s="39" t="str">
        <f t="shared" si="0"/>
        <v/>
      </c>
      <c r="I29" s="64"/>
      <c r="L29" s="135"/>
      <c r="M29" s="138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3"/>
      <c r="AA29" s="123"/>
      <c r="AC29" s="121">
        <f t="shared" si="1"/>
        <v>43311</v>
      </c>
      <c r="AD29" s="121">
        <f t="shared" si="2"/>
        <v>0</v>
      </c>
      <c r="AE29" s="113">
        <f t="shared" si="3"/>
        <v>0</v>
      </c>
      <c r="AF29" s="114">
        <f t="shared" si="4"/>
        <v>0</v>
      </c>
      <c r="AG29" s="114">
        <f t="shared" si="5"/>
        <v>0</v>
      </c>
      <c r="AH29" s="114">
        <f t="shared" si="6"/>
        <v>0</v>
      </c>
      <c r="AI29" s="114">
        <f t="shared" si="7"/>
        <v>0</v>
      </c>
      <c r="AJ29" s="114">
        <f t="shared" si="8"/>
        <v>0</v>
      </c>
      <c r="AK29" s="114">
        <f t="shared" si="9"/>
        <v>0</v>
      </c>
      <c r="AL29" s="114">
        <f t="shared" si="10"/>
        <v>0</v>
      </c>
      <c r="AM29" s="114">
        <f t="shared" si="11"/>
        <v>0</v>
      </c>
      <c r="AN29" s="114">
        <f t="shared" si="12"/>
        <v>0</v>
      </c>
      <c r="AO29" s="114">
        <f t="shared" si="13"/>
        <v>0</v>
      </c>
      <c r="AP29" s="114">
        <f t="shared" si="14"/>
        <v>0</v>
      </c>
      <c r="AQ29" s="114">
        <f t="shared" si="15"/>
        <v>0</v>
      </c>
      <c r="AR29" s="114">
        <f t="shared" si="16"/>
        <v>0</v>
      </c>
      <c r="AS29" s="114">
        <f t="shared" si="15"/>
        <v>0</v>
      </c>
      <c r="AT29" s="114">
        <f t="shared" si="17"/>
        <v>0</v>
      </c>
      <c r="AU29" s="114">
        <f t="shared" si="18"/>
        <v>0</v>
      </c>
      <c r="AV29" s="114">
        <f t="shared" si="19"/>
        <v>0</v>
      </c>
      <c r="AW29" s="114">
        <f t="shared" si="20"/>
        <v>0</v>
      </c>
      <c r="AX29" s="114">
        <f t="shared" si="21"/>
        <v>0</v>
      </c>
      <c r="AY29" s="122">
        <f t="shared" si="22"/>
        <v>0</v>
      </c>
    </row>
    <row r="30" spans="3:51">
      <c r="C30" s="63"/>
      <c r="D30" s="99"/>
      <c r="E30" s="100"/>
      <c r="F30" s="41"/>
      <c r="G30" s="40"/>
      <c r="H30" s="39" t="str">
        <f t="shared" si="0"/>
        <v/>
      </c>
      <c r="I30" s="64"/>
      <c r="L30" s="135"/>
      <c r="M30" s="138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3"/>
      <c r="AA30" s="123"/>
      <c r="AC30" s="121">
        <f t="shared" si="1"/>
        <v>43311</v>
      </c>
      <c r="AD30" s="121">
        <f t="shared" si="2"/>
        <v>0</v>
      </c>
      <c r="AE30" s="113">
        <f t="shared" si="3"/>
        <v>0</v>
      </c>
      <c r="AF30" s="114">
        <f t="shared" si="4"/>
        <v>0</v>
      </c>
      <c r="AG30" s="114">
        <f t="shared" si="5"/>
        <v>0</v>
      </c>
      <c r="AH30" s="114">
        <f t="shared" si="6"/>
        <v>0</v>
      </c>
      <c r="AI30" s="114">
        <f t="shared" si="7"/>
        <v>0</v>
      </c>
      <c r="AJ30" s="114">
        <f t="shared" si="8"/>
        <v>0</v>
      </c>
      <c r="AK30" s="114">
        <f t="shared" si="9"/>
        <v>0</v>
      </c>
      <c r="AL30" s="114">
        <f t="shared" si="10"/>
        <v>0</v>
      </c>
      <c r="AM30" s="114">
        <f t="shared" si="11"/>
        <v>0</v>
      </c>
      <c r="AN30" s="114">
        <f t="shared" si="12"/>
        <v>0</v>
      </c>
      <c r="AO30" s="114">
        <f t="shared" si="13"/>
        <v>0</v>
      </c>
      <c r="AP30" s="114">
        <f t="shared" si="14"/>
        <v>0</v>
      </c>
      <c r="AQ30" s="114">
        <f t="shared" si="15"/>
        <v>0</v>
      </c>
      <c r="AR30" s="114">
        <f t="shared" si="16"/>
        <v>0</v>
      </c>
      <c r="AS30" s="114">
        <f t="shared" si="15"/>
        <v>0</v>
      </c>
      <c r="AT30" s="114">
        <f t="shared" si="17"/>
        <v>0</v>
      </c>
      <c r="AU30" s="114">
        <f t="shared" si="18"/>
        <v>0</v>
      </c>
      <c r="AV30" s="114">
        <f t="shared" si="19"/>
        <v>0</v>
      </c>
      <c r="AW30" s="114">
        <f t="shared" si="20"/>
        <v>0</v>
      </c>
      <c r="AX30" s="114">
        <f t="shared" si="21"/>
        <v>0</v>
      </c>
      <c r="AY30" s="122">
        <f t="shared" si="22"/>
        <v>0</v>
      </c>
    </row>
    <row r="31" spans="3:51">
      <c r="C31" s="63"/>
      <c r="D31" s="99"/>
      <c r="E31" s="100"/>
      <c r="F31" s="41"/>
      <c r="G31" s="40"/>
      <c r="H31" s="39" t="str">
        <f t="shared" si="0"/>
        <v/>
      </c>
      <c r="I31" s="64"/>
      <c r="L31" s="135"/>
      <c r="M31" s="138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3"/>
      <c r="AA31" s="123"/>
      <c r="AC31" s="121">
        <f t="shared" si="1"/>
        <v>43311</v>
      </c>
      <c r="AD31" s="121">
        <f t="shared" si="2"/>
        <v>0</v>
      </c>
      <c r="AE31" s="113">
        <f t="shared" si="3"/>
        <v>0</v>
      </c>
      <c r="AF31" s="114">
        <f t="shared" si="4"/>
        <v>0</v>
      </c>
      <c r="AG31" s="114">
        <f t="shared" si="5"/>
        <v>0</v>
      </c>
      <c r="AH31" s="114">
        <f t="shared" si="6"/>
        <v>0</v>
      </c>
      <c r="AI31" s="114">
        <f t="shared" si="7"/>
        <v>0</v>
      </c>
      <c r="AJ31" s="114">
        <f t="shared" si="8"/>
        <v>0</v>
      </c>
      <c r="AK31" s="114">
        <f t="shared" si="9"/>
        <v>0</v>
      </c>
      <c r="AL31" s="114">
        <f t="shared" si="10"/>
        <v>0</v>
      </c>
      <c r="AM31" s="114">
        <f t="shared" si="11"/>
        <v>0</v>
      </c>
      <c r="AN31" s="114">
        <f t="shared" si="12"/>
        <v>0</v>
      </c>
      <c r="AO31" s="114">
        <f t="shared" si="13"/>
        <v>0</v>
      </c>
      <c r="AP31" s="114">
        <f t="shared" si="14"/>
        <v>0</v>
      </c>
      <c r="AQ31" s="114">
        <f t="shared" si="15"/>
        <v>0</v>
      </c>
      <c r="AR31" s="114">
        <f t="shared" si="16"/>
        <v>0</v>
      </c>
      <c r="AS31" s="114">
        <f t="shared" si="15"/>
        <v>0</v>
      </c>
      <c r="AT31" s="114">
        <f t="shared" si="17"/>
        <v>0</v>
      </c>
      <c r="AU31" s="114">
        <f t="shared" si="18"/>
        <v>0</v>
      </c>
      <c r="AV31" s="114">
        <f t="shared" si="19"/>
        <v>0</v>
      </c>
      <c r="AW31" s="114">
        <f t="shared" si="20"/>
        <v>0</v>
      </c>
      <c r="AX31" s="114">
        <f t="shared" si="21"/>
        <v>0</v>
      </c>
      <c r="AY31" s="122">
        <f>IF((AG31+AI31+AK31+AM31+AO31+AQ31+AS31+AV31+AX31)&lt;28,0,(AG31+AI31+AK31+AM31+AO31+AQ31+AS31+AV31+AX31))</f>
        <v>0</v>
      </c>
    </row>
    <row r="32" spans="3:51">
      <c r="C32" s="63"/>
      <c r="D32" s="99"/>
      <c r="E32" s="100"/>
      <c r="F32" s="41"/>
      <c r="G32" s="40"/>
      <c r="H32" s="39" t="str">
        <f t="shared" si="0"/>
        <v/>
      </c>
      <c r="I32" s="64"/>
      <c r="J32" s="106"/>
      <c r="L32" s="135"/>
      <c r="M32" s="138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3"/>
      <c r="AA32" s="123"/>
      <c r="AC32" s="121">
        <f t="shared" si="1"/>
        <v>43311</v>
      </c>
      <c r="AD32" s="121">
        <f t="shared" si="2"/>
        <v>0</v>
      </c>
      <c r="AE32" s="113">
        <f t="shared" si="3"/>
        <v>0</v>
      </c>
      <c r="AF32" s="114">
        <f t="shared" si="4"/>
        <v>0</v>
      </c>
      <c r="AG32" s="114">
        <f t="shared" si="5"/>
        <v>0</v>
      </c>
      <c r="AH32" s="114">
        <f t="shared" si="6"/>
        <v>0</v>
      </c>
      <c r="AI32" s="114">
        <f t="shared" si="7"/>
        <v>0</v>
      </c>
      <c r="AJ32" s="114">
        <f t="shared" si="8"/>
        <v>0</v>
      </c>
      <c r="AK32" s="114">
        <f t="shared" si="9"/>
        <v>0</v>
      </c>
      <c r="AL32" s="114">
        <f t="shared" si="10"/>
        <v>0</v>
      </c>
      <c r="AM32" s="114">
        <f t="shared" si="11"/>
        <v>0</v>
      </c>
      <c r="AN32" s="114">
        <f t="shared" si="12"/>
        <v>0</v>
      </c>
      <c r="AO32" s="114">
        <f t="shared" si="13"/>
        <v>0</v>
      </c>
      <c r="AP32" s="114">
        <f t="shared" si="14"/>
        <v>0</v>
      </c>
      <c r="AQ32" s="114">
        <f t="shared" si="15"/>
        <v>0</v>
      </c>
      <c r="AR32" s="114">
        <f t="shared" si="16"/>
        <v>0</v>
      </c>
      <c r="AS32" s="114">
        <f t="shared" si="15"/>
        <v>0</v>
      </c>
      <c r="AT32" s="114">
        <f t="shared" si="17"/>
        <v>0</v>
      </c>
      <c r="AU32" s="114">
        <f t="shared" si="18"/>
        <v>0</v>
      </c>
      <c r="AV32" s="114">
        <f t="shared" si="19"/>
        <v>0</v>
      </c>
      <c r="AW32" s="114">
        <f t="shared" si="20"/>
        <v>0</v>
      </c>
      <c r="AX32" s="114">
        <f t="shared" si="21"/>
        <v>0</v>
      </c>
      <c r="AY32" s="122">
        <f>IF((AG32+AI32+AK32+AM32+AO32+AQ32+AS32+AV32+AX32)&lt;28,0,(AG32+AI32+AK32+AM32+AO32+AQ32+AS32+AV32+AX32))</f>
        <v>0</v>
      </c>
    </row>
    <row r="33" spans="3:58">
      <c r="C33" s="42"/>
      <c r="D33" s="49" t="s">
        <v>32</v>
      </c>
      <c r="E33" s="49"/>
      <c r="F33" s="48"/>
      <c r="G33" s="48"/>
      <c r="H33" s="48">
        <f>IF((SUM(H18:H32)+(F13*730))&lt;=0,"",SUM(H18:H32)+(F13*730))</f>
        <v>730</v>
      </c>
      <c r="I33" s="65"/>
      <c r="L33" s="135"/>
      <c r="M33" s="138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3"/>
      <c r="AA33" s="123"/>
      <c r="AC33" s="111"/>
      <c r="AD33" s="111"/>
      <c r="AE33" s="111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1"/>
    </row>
    <row r="34" spans="3:58" ht="12.75" customHeight="1">
      <c r="C34" s="66"/>
      <c r="D34" s="48" t="s">
        <v>33</v>
      </c>
      <c r="E34" s="48"/>
      <c r="F34" s="48"/>
      <c r="G34" s="48"/>
      <c r="H34" s="52">
        <f>IF(F8 = "","",(F8+H33))</f>
        <v>44041</v>
      </c>
      <c r="I34" s="67"/>
      <c r="L34" s="135"/>
      <c r="M34" s="138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3"/>
      <c r="AA34" s="123"/>
      <c r="AC34" s="111"/>
      <c r="AD34" s="111"/>
      <c r="AE34" s="111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1"/>
    </row>
    <row r="35" spans="3:58" ht="15" customHeight="1">
      <c r="C35" s="68"/>
      <c r="D35" s="50" t="s">
        <v>34</v>
      </c>
      <c r="E35" s="69"/>
      <c r="F35" s="69"/>
      <c r="G35" s="69"/>
      <c r="H35" s="53" t="str">
        <f>IF(F8="","",(IF(H34&gt;44197,"YES","NO")))</f>
        <v>NO</v>
      </c>
      <c r="I35" s="70"/>
      <c r="L35" s="135"/>
      <c r="M35" s="138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3"/>
      <c r="AA35" s="123"/>
      <c r="AC35" s="111"/>
      <c r="AD35" s="111"/>
      <c r="AE35" s="111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1"/>
    </row>
    <row r="36" spans="3:58">
      <c r="C36" s="5"/>
      <c r="D36" s="47"/>
      <c r="E36" s="47"/>
      <c r="F36" s="47"/>
      <c r="G36" s="47"/>
      <c r="H36" s="47"/>
      <c r="I36" s="59"/>
      <c r="L36" s="136"/>
      <c r="M36" s="139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3"/>
      <c r="AA36" s="123"/>
      <c r="AC36" s="111"/>
      <c r="AD36" s="111"/>
      <c r="AE36" s="111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1"/>
    </row>
    <row r="37" spans="3:58" s="1" customFormat="1" ht="15.75">
      <c r="C37" s="71"/>
      <c r="D37" s="51" t="s">
        <v>35</v>
      </c>
      <c r="E37" s="44"/>
      <c r="F37" s="44"/>
      <c r="G37" s="44"/>
      <c r="H37" s="44"/>
      <c r="I37" s="72"/>
      <c r="L37" s="108" t="s">
        <v>36</v>
      </c>
      <c r="M37" s="109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3"/>
      <c r="AA37" s="123"/>
      <c r="AB37" s="119"/>
      <c r="AC37" s="111"/>
      <c r="AD37" s="111"/>
      <c r="AE37" s="111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1"/>
      <c r="AY37" s="122"/>
      <c r="BF37" s="88"/>
    </row>
    <row r="38" spans="3:58">
      <c r="C38" s="5"/>
      <c r="D38" s="47" t="s">
        <v>37</v>
      </c>
      <c r="E38" s="47"/>
      <c r="F38" s="47"/>
      <c r="G38" s="47"/>
      <c r="H38" s="47"/>
      <c r="I38" s="59"/>
      <c r="L38" s="1"/>
      <c r="M38" s="1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3"/>
      <c r="AA38" s="123"/>
      <c r="AC38" s="111"/>
      <c r="AD38" s="111"/>
      <c r="AE38" s="116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1"/>
    </row>
    <row r="39" spans="3:58">
      <c r="C39" s="5"/>
      <c r="D39" s="47" t="s">
        <v>38</v>
      </c>
      <c r="E39" s="47"/>
      <c r="F39" s="47"/>
      <c r="G39" s="47"/>
      <c r="H39" s="47"/>
      <c r="I39" s="59"/>
      <c r="M39" s="1"/>
      <c r="AC39" s="111"/>
      <c r="AD39" s="111"/>
      <c r="AE39" s="111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1"/>
    </row>
    <row r="40" spans="3:58">
      <c r="C40" s="5"/>
      <c r="D40" s="47" t="s">
        <v>39</v>
      </c>
      <c r="E40" s="47"/>
      <c r="F40" s="47"/>
      <c r="G40" s="47"/>
      <c r="H40" s="47"/>
      <c r="I40" s="59"/>
      <c r="L40" s="1"/>
      <c r="M40" s="1"/>
      <c r="AC40" s="111"/>
      <c r="AD40" s="111"/>
      <c r="AE40" s="111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1"/>
    </row>
    <row r="41" spans="3:58">
      <c r="C41" s="5"/>
      <c r="D41" s="47" t="s">
        <v>55</v>
      </c>
      <c r="E41" s="47"/>
      <c r="F41" s="47"/>
      <c r="G41" s="47"/>
      <c r="H41" s="47"/>
      <c r="I41" s="59"/>
      <c r="L41" s="1"/>
      <c r="M41" s="1"/>
      <c r="AC41" s="111"/>
      <c r="AD41" s="111"/>
      <c r="AE41" s="111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1"/>
    </row>
    <row r="42" spans="3:58">
      <c r="C42" s="83"/>
      <c r="D42" s="47"/>
      <c r="E42" s="47"/>
      <c r="F42" s="47"/>
      <c r="G42" s="47"/>
      <c r="H42" s="47"/>
      <c r="I42" s="82"/>
      <c r="K42" s="106"/>
      <c r="L42" s="1"/>
      <c r="M42" s="1"/>
      <c r="AC42" s="111"/>
      <c r="AD42" s="111"/>
      <c r="AE42" s="111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1"/>
    </row>
    <row r="43" spans="3:58">
      <c r="C43" s="13"/>
      <c r="D43" s="11"/>
      <c r="E43" s="11"/>
      <c r="F43" s="12"/>
      <c r="G43" s="12"/>
      <c r="H43" s="12"/>
      <c r="I43" s="73"/>
      <c r="L43" s="1"/>
      <c r="M43" s="1"/>
      <c r="AC43" s="111"/>
      <c r="AD43" s="111"/>
      <c r="AE43" s="111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1"/>
    </row>
    <row r="44" spans="3:58">
      <c r="C44" s="13"/>
      <c r="D44" s="45" t="s">
        <v>40</v>
      </c>
      <c r="E44" s="45"/>
      <c r="F44" s="2"/>
      <c r="G44" s="2"/>
      <c r="H44" s="2"/>
      <c r="I44" s="73"/>
      <c r="L44" s="1"/>
      <c r="M44" s="1"/>
      <c r="AE44" s="117"/>
    </row>
    <row r="45" spans="3:58">
      <c r="C45" s="13"/>
      <c r="D45" s="2" t="s">
        <v>56</v>
      </c>
      <c r="E45" s="2"/>
      <c r="F45" s="2"/>
      <c r="G45" s="2"/>
      <c r="H45" s="2"/>
      <c r="I45" s="73"/>
      <c r="L45" s="1"/>
      <c r="M45" s="1"/>
      <c r="AE45" s="117"/>
    </row>
    <row r="46" spans="3:58">
      <c r="C46" s="13"/>
      <c r="D46" s="2" t="s">
        <v>41</v>
      </c>
      <c r="E46" s="2"/>
      <c r="F46" s="2"/>
      <c r="G46" s="2"/>
      <c r="H46" s="2"/>
      <c r="I46" s="73"/>
      <c r="L46" s="1"/>
      <c r="M46" s="1"/>
      <c r="AE46" s="117"/>
    </row>
    <row r="47" spans="3:58">
      <c r="C47" s="13"/>
      <c r="D47" s="2" t="s">
        <v>57</v>
      </c>
      <c r="E47" s="2"/>
      <c r="F47" s="2"/>
      <c r="G47" s="2"/>
      <c r="H47" s="2"/>
      <c r="I47" s="73"/>
      <c r="L47" s="1"/>
      <c r="M47" s="1"/>
      <c r="AE47" s="117"/>
    </row>
    <row r="48" spans="3:58">
      <c r="C48" s="13"/>
      <c r="D48" s="2" t="s">
        <v>58</v>
      </c>
      <c r="E48" s="2"/>
      <c r="F48" s="2"/>
      <c r="G48" s="2"/>
      <c r="H48" s="2"/>
      <c r="I48" s="73"/>
      <c r="L48" s="1"/>
      <c r="M48" s="84"/>
    </row>
    <row r="49" spans="3:13">
      <c r="C49" s="13"/>
      <c r="D49" s="2" t="s">
        <v>59</v>
      </c>
      <c r="E49" s="2"/>
      <c r="F49" s="2"/>
      <c r="G49" s="2"/>
      <c r="H49" s="2"/>
      <c r="I49" s="73"/>
      <c r="L49" s="1"/>
      <c r="M49" s="1"/>
    </row>
    <row r="50" spans="3:13">
      <c r="C50" s="13"/>
      <c r="D50" s="2"/>
      <c r="E50" s="2"/>
      <c r="F50" s="2"/>
      <c r="G50" s="2"/>
      <c r="H50" s="2"/>
      <c r="I50" s="73"/>
      <c r="L50" s="1"/>
      <c r="M50" s="1"/>
    </row>
    <row r="51" spans="3:13">
      <c r="C51" s="13"/>
      <c r="D51" s="2" t="s">
        <v>42</v>
      </c>
      <c r="E51" s="54">
        <v>43604</v>
      </c>
      <c r="F51" s="2"/>
      <c r="G51" s="2"/>
      <c r="H51" s="2"/>
      <c r="I51" s="73"/>
      <c r="L51" s="1"/>
      <c r="M51" s="1"/>
    </row>
    <row r="52" spans="3:13">
      <c r="C52" s="19"/>
      <c r="D52" s="14" t="s">
        <v>22</v>
      </c>
      <c r="E52" s="7" t="s">
        <v>23</v>
      </c>
      <c r="F52" s="7" t="s">
        <v>27</v>
      </c>
      <c r="G52" s="20" t="s">
        <v>43</v>
      </c>
      <c r="H52" s="27" t="s">
        <v>44</v>
      </c>
      <c r="I52" s="74"/>
      <c r="L52" s="1"/>
      <c r="M52" s="1"/>
    </row>
    <row r="53" spans="3:13">
      <c r="C53" s="13"/>
      <c r="D53" s="15">
        <v>43891</v>
      </c>
      <c r="E53" s="8">
        <v>44135</v>
      </c>
      <c r="F53" s="9">
        <v>1</v>
      </c>
      <c r="G53" s="21" t="s">
        <v>45</v>
      </c>
      <c r="H53" s="28">
        <f>(E53-D53)*F53</f>
        <v>244</v>
      </c>
      <c r="I53" s="73"/>
      <c r="L53" s="1"/>
      <c r="M53" s="1"/>
    </row>
    <row r="54" spans="3:13">
      <c r="C54" s="13"/>
      <c r="D54" s="16">
        <v>44273</v>
      </c>
      <c r="E54" s="10">
        <v>44583</v>
      </c>
      <c r="F54" s="9">
        <v>1</v>
      </c>
      <c r="G54" s="21" t="s">
        <v>46</v>
      </c>
      <c r="H54" s="28">
        <f t="shared" ref="H54:H56" si="23">(E54-D54)*F54</f>
        <v>310</v>
      </c>
      <c r="I54" s="73"/>
      <c r="L54" s="1"/>
      <c r="M54" s="1"/>
    </row>
    <row r="55" spans="3:13">
      <c r="C55" s="13"/>
      <c r="D55" s="15">
        <v>44583</v>
      </c>
      <c r="E55" s="8">
        <v>44678</v>
      </c>
      <c r="F55" s="9">
        <v>0.6</v>
      </c>
      <c r="G55" s="21" t="s">
        <v>47</v>
      </c>
      <c r="H55" s="28">
        <f t="shared" si="23"/>
        <v>57</v>
      </c>
      <c r="I55" s="73"/>
      <c r="L55" s="1"/>
      <c r="M55" s="1"/>
    </row>
    <row r="56" spans="3:13">
      <c r="C56" s="13"/>
      <c r="D56" s="17"/>
      <c r="E56" s="9"/>
      <c r="F56" s="9"/>
      <c r="G56" s="21"/>
      <c r="H56" s="28">
        <f t="shared" si="23"/>
        <v>0</v>
      </c>
      <c r="I56" s="73"/>
      <c r="L56" s="1"/>
      <c r="M56" s="1"/>
    </row>
    <row r="57" spans="3:13">
      <c r="C57" s="13"/>
      <c r="D57" s="2" t="s">
        <v>32</v>
      </c>
      <c r="E57" s="2"/>
      <c r="F57" s="2"/>
      <c r="G57" s="2"/>
      <c r="H57" s="2">
        <f>SUM(H53:H56)</f>
        <v>611</v>
      </c>
      <c r="I57" s="73"/>
      <c r="L57" s="84"/>
      <c r="M57" s="1"/>
    </row>
    <row r="58" spans="3:13">
      <c r="C58" s="22"/>
      <c r="D58" s="2" t="s">
        <v>33</v>
      </c>
      <c r="E58" s="2"/>
      <c r="F58" s="2"/>
      <c r="G58" s="2"/>
      <c r="H58" s="54">
        <f>E51+H57</f>
        <v>44215</v>
      </c>
      <c r="I58" s="75"/>
      <c r="L58" s="1"/>
      <c r="M58" s="1"/>
    </row>
    <row r="59" spans="3:13">
      <c r="C59" s="76"/>
      <c r="D59" s="2" t="s">
        <v>48</v>
      </c>
      <c r="E59" s="2"/>
      <c r="F59" s="2"/>
      <c r="G59" s="2"/>
      <c r="H59" s="55" t="str">
        <f>IF(H58&gt;44197,"YES", "NO")</f>
        <v>YES</v>
      </c>
      <c r="I59" s="77"/>
      <c r="L59" s="1"/>
      <c r="M59" s="1"/>
    </row>
    <row r="60" spans="3:13">
      <c r="C60" s="22"/>
      <c r="D60" s="54"/>
      <c r="E60" s="2"/>
      <c r="F60" s="2"/>
      <c r="G60" s="2"/>
      <c r="H60" s="54"/>
      <c r="I60" s="75"/>
      <c r="L60" s="1"/>
      <c r="M60" s="1"/>
    </row>
    <row r="61" spans="3:13">
      <c r="C61" s="22"/>
      <c r="D61" s="45" t="s">
        <v>49</v>
      </c>
      <c r="E61" s="45"/>
      <c r="F61" s="45"/>
      <c r="G61" s="2"/>
      <c r="H61" s="54"/>
      <c r="I61" s="75"/>
      <c r="L61" s="1"/>
      <c r="M61" s="1"/>
    </row>
    <row r="62" spans="3:13">
      <c r="C62" s="13"/>
      <c r="D62" s="2" t="s">
        <v>60</v>
      </c>
      <c r="E62" s="2"/>
      <c r="F62" s="2"/>
      <c r="G62" s="2"/>
      <c r="H62" s="2"/>
      <c r="I62" s="73"/>
      <c r="L62" s="1"/>
      <c r="M62" s="1"/>
    </row>
    <row r="63" spans="3:13">
      <c r="C63" s="13"/>
      <c r="D63" s="2" t="s">
        <v>50</v>
      </c>
      <c r="E63" s="2"/>
      <c r="F63" s="2"/>
      <c r="G63" s="2"/>
      <c r="H63" s="2"/>
      <c r="I63" s="73"/>
      <c r="L63" s="1"/>
      <c r="M63" s="1"/>
    </row>
    <row r="64" spans="3:13">
      <c r="C64" s="13"/>
      <c r="D64" s="2" t="s">
        <v>61</v>
      </c>
      <c r="E64" s="2"/>
      <c r="F64" s="2"/>
      <c r="G64" s="2"/>
      <c r="H64" s="2"/>
      <c r="I64" s="73"/>
      <c r="L64" s="1"/>
      <c r="M64" s="1"/>
    </row>
    <row r="65" spans="3:58">
      <c r="C65" s="13"/>
      <c r="D65" s="2" t="s">
        <v>62</v>
      </c>
      <c r="E65" s="2"/>
      <c r="F65" s="2"/>
      <c r="G65" s="2"/>
      <c r="H65" s="2"/>
      <c r="I65" s="73"/>
      <c r="L65" s="1"/>
      <c r="M65" s="1"/>
    </row>
    <row r="66" spans="3:58">
      <c r="C66" s="13"/>
      <c r="D66" s="2" t="s">
        <v>63</v>
      </c>
      <c r="E66" s="2"/>
      <c r="F66" s="2"/>
      <c r="G66" s="2"/>
      <c r="H66" s="2"/>
      <c r="I66" s="73"/>
      <c r="L66" s="1"/>
      <c r="M66" s="1"/>
    </row>
    <row r="67" spans="3:58">
      <c r="C67" s="13"/>
      <c r="D67" s="2"/>
      <c r="E67" s="2"/>
      <c r="F67" s="2"/>
      <c r="G67" s="2"/>
      <c r="H67" s="2"/>
      <c r="I67" s="73"/>
      <c r="L67" s="1"/>
      <c r="M67" s="1"/>
    </row>
    <row r="68" spans="3:58">
      <c r="C68" s="13"/>
      <c r="D68" s="2" t="s">
        <v>42</v>
      </c>
      <c r="E68" s="78">
        <v>43200</v>
      </c>
      <c r="F68" s="2"/>
      <c r="G68" s="2"/>
      <c r="H68" s="2"/>
      <c r="I68" s="73"/>
      <c r="L68" s="1"/>
      <c r="M68" s="1"/>
    </row>
    <row r="69" spans="3:58">
      <c r="C69" s="19"/>
      <c r="D69" s="32" t="s">
        <v>22</v>
      </c>
      <c r="E69" s="23" t="s">
        <v>23</v>
      </c>
      <c r="F69" s="7" t="s">
        <v>27</v>
      </c>
      <c r="G69" s="7" t="s">
        <v>43</v>
      </c>
      <c r="H69" s="7" t="s">
        <v>44</v>
      </c>
      <c r="I69" s="74"/>
      <c r="L69" s="1"/>
      <c r="M69" s="1"/>
    </row>
    <row r="70" spans="3:58">
      <c r="C70" s="13"/>
      <c r="D70" s="33">
        <v>43647</v>
      </c>
      <c r="E70" s="24">
        <v>43830</v>
      </c>
      <c r="F70" s="9">
        <v>1</v>
      </c>
      <c r="G70" s="9" t="s">
        <v>46</v>
      </c>
      <c r="H70" s="28">
        <f>(E70-D70)*F70</f>
        <v>183</v>
      </c>
      <c r="I70" s="73"/>
      <c r="L70" s="1"/>
      <c r="M70" s="1"/>
    </row>
    <row r="71" spans="3:58">
      <c r="C71" s="13"/>
      <c r="D71" s="34">
        <v>43831</v>
      </c>
      <c r="E71" s="25">
        <v>44196</v>
      </c>
      <c r="F71" s="9">
        <v>0.6</v>
      </c>
      <c r="G71" s="9" t="s">
        <v>47</v>
      </c>
      <c r="H71" s="28">
        <f t="shared" ref="H71:H73" si="24">(E71-D71)*F71</f>
        <v>219</v>
      </c>
      <c r="I71" s="73"/>
      <c r="L71" s="1"/>
      <c r="M71" s="1"/>
    </row>
    <row r="72" spans="3:58">
      <c r="C72" s="13"/>
      <c r="D72" s="35"/>
      <c r="E72" s="29"/>
      <c r="F72" s="30"/>
      <c r="G72" s="30"/>
      <c r="H72" s="28">
        <f t="shared" si="24"/>
        <v>0</v>
      </c>
      <c r="I72" s="73"/>
      <c r="L72" s="1"/>
      <c r="M72" s="1"/>
    </row>
    <row r="73" spans="3:58">
      <c r="C73" s="13"/>
      <c r="D73" s="36"/>
      <c r="E73" s="26"/>
      <c r="F73" s="18"/>
      <c r="G73" s="18"/>
      <c r="H73" s="28">
        <f t="shared" si="24"/>
        <v>0</v>
      </c>
      <c r="I73" s="73"/>
      <c r="L73" s="1"/>
      <c r="M73" s="1"/>
    </row>
    <row r="74" spans="3:58">
      <c r="C74" s="13"/>
      <c r="D74" s="6" t="s">
        <v>32</v>
      </c>
      <c r="E74" s="31"/>
      <c r="F74" s="31"/>
      <c r="G74" s="31"/>
      <c r="H74" s="2">
        <f>SUM(H70:H73)</f>
        <v>402</v>
      </c>
      <c r="I74" s="73"/>
      <c r="L74" s="1"/>
      <c r="M74" s="1"/>
    </row>
    <row r="75" spans="3:58">
      <c r="C75" s="22"/>
      <c r="D75" s="6" t="s">
        <v>33</v>
      </c>
      <c r="E75" s="31"/>
      <c r="F75" s="31"/>
      <c r="G75" s="31"/>
      <c r="H75" s="54">
        <f>E68+H74</f>
        <v>43602</v>
      </c>
      <c r="I75" s="75"/>
      <c r="L75" s="1"/>
      <c r="M75" s="1"/>
    </row>
    <row r="76" spans="3:58">
      <c r="C76" s="76"/>
      <c r="D76" s="6" t="s">
        <v>48</v>
      </c>
      <c r="E76" s="31"/>
      <c r="F76" s="31"/>
      <c r="G76" s="31"/>
      <c r="H76" s="55" t="str">
        <f>IF(H75&gt;44197,"YES", "NO")</f>
        <v>NO</v>
      </c>
      <c r="I76" s="77"/>
      <c r="L76" s="1"/>
      <c r="M76" s="1"/>
    </row>
    <row r="77" spans="3:58" s="1" customFormat="1">
      <c r="C77" s="79"/>
      <c r="D77" s="80"/>
      <c r="E77" s="80"/>
      <c r="F77" s="80"/>
      <c r="G77" s="80"/>
      <c r="H77" s="80"/>
      <c r="I77" s="81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19"/>
      <c r="AA77" s="119"/>
      <c r="AB77" s="119"/>
      <c r="AC77" s="119"/>
      <c r="AD77" s="119"/>
      <c r="AE77" s="119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9"/>
      <c r="AY77" s="122"/>
      <c r="BF77" s="88"/>
    </row>
    <row r="78" spans="3:58" s="1" customFormat="1"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19"/>
      <c r="AA78" s="119"/>
      <c r="AB78" s="119"/>
      <c r="AC78" s="119"/>
      <c r="AD78" s="119"/>
      <c r="AE78" s="119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9"/>
      <c r="AY78" s="122"/>
      <c r="BF78" s="88"/>
    </row>
    <row r="79" spans="3:58" s="1" customFormat="1"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19"/>
      <c r="AA79" s="119"/>
      <c r="AB79" s="119"/>
      <c r="AC79" s="119"/>
      <c r="AD79" s="119"/>
      <c r="AE79" s="119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9"/>
      <c r="AY79" s="122"/>
      <c r="BF79" s="88"/>
    </row>
    <row r="80" spans="3:58" s="1" customFormat="1"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19"/>
      <c r="AA80" s="119"/>
      <c r="AB80" s="119"/>
      <c r="AC80" s="119"/>
      <c r="AD80" s="119"/>
      <c r="AE80" s="119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9"/>
      <c r="AY80" s="122"/>
      <c r="BF80" s="88"/>
    </row>
    <row r="81" spans="14:58" s="1" customFormat="1"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19"/>
      <c r="AA81" s="119"/>
      <c r="AB81" s="119"/>
      <c r="AC81" s="119"/>
      <c r="AD81" s="119"/>
      <c r="AE81" s="119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9"/>
      <c r="AY81" s="122"/>
      <c r="BF81" s="88"/>
    </row>
    <row r="82" spans="14:58" s="1" customFormat="1"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19"/>
      <c r="AA82" s="119"/>
      <c r="AB82" s="119"/>
      <c r="AC82" s="119"/>
      <c r="AD82" s="119"/>
      <c r="AE82" s="119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8"/>
      <c r="AV82" s="118"/>
      <c r="AW82" s="118"/>
      <c r="AX82" s="119"/>
      <c r="AY82" s="122"/>
      <c r="BF82" s="88"/>
    </row>
    <row r="83" spans="14:58" s="1" customFormat="1"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19"/>
      <c r="AA83" s="119"/>
      <c r="AB83" s="119"/>
      <c r="AC83" s="119"/>
      <c r="AD83" s="119"/>
      <c r="AE83" s="119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9"/>
      <c r="AY83" s="122"/>
      <c r="BF83" s="88"/>
    </row>
    <row r="84" spans="14:58" s="1" customFormat="1"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19"/>
      <c r="AA84" s="119"/>
      <c r="AB84" s="119"/>
      <c r="AC84" s="119"/>
      <c r="AD84" s="119"/>
      <c r="AE84" s="119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9"/>
      <c r="AY84" s="122"/>
      <c r="BF84" s="88"/>
    </row>
    <row r="85" spans="14:58" s="1" customFormat="1"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19"/>
      <c r="AA85" s="119"/>
      <c r="AB85" s="119"/>
      <c r="AC85" s="119"/>
      <c r="AD85" s="119"/>
      <c r="AE85" s="119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9"/>
      <c r="AY85" s="122"/>
      <c r="BF85" s="88"/>
    </row>
    <row r="86" spans="14:58" s="1" customFormat="1"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19"/>
      <c r="AA86" s="119"/>
      <c r="AB86" s="119"/>
      <c r="AC86" s="119"/>
      <c r="AD86" s="119"/>
      <c r="AE86" s="119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118"/>
      <c r="AW86" s="118"/>
      <c r="AX86" s="119"/>
      <c r="AY86" s="122"/>
      <c r="BF86" s="88"/>
    </row>
    <row r="87" spans="14:58" s="1" customFormat="1"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19"/>
      <c r="AA87" s="119"/>
      <c r="AB87" s="119"/>
      <c r="AC87" s="119"/>
      <c r="AD87" s="119"/>
      <c r="AE87" s="119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9"/>
      <c r="AY87" s="122"/>
      <c r="BF87" s="88"/>
    </row>
    <row r="88" spans="14:58" s="1" customFormat="1"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19"/>
      <c r="AA88" s="119"/>
      <c r="AB88" s="119"/>
      <c r="AC88" s="119"/>
      <c r="AD88" s="119"/>
      <c r="AE88" s="119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8"/>
      <c r="AU88" s="118"/>
      <c r="AV88" s="118"/>
      <c r="AW88" s="118"/>
      <c r="AX88" s="119"/>
      <c r="AY88" s="122"/>
      <c r="BF88" s="88"/>
    </row>
    <row r="89" spans="14:58" s="1" customFormat="1"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19"/>
      <c r="AA89" s="119"/>
      <c r="AB89" s="119"/>
      <c r="AC89" s="119"/>
      <c r="AD89" s="119"/>
      <c r="AE89" s="119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9"/>
      <c r="AY89" s="122"/>
      <c r="BF89" s="88"/>
    </row>
    <row r="90" spans="14:58" s="1" customFormat="1"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19"/>
      <c r="AA90" s="119"/>
      <c r="AB90" s="119"/>
      <c r="AC90" s="119"/>
      <c r="AD90" s="119"/>
      <c r="AE90" s="119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9"/>
      <c r="AY90" s="122"/>
      <c r="BF90" s="88"/>
    </row>
    <row r="91" spans="14:58" s="1" customFormat="1"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19"/>
      <c r="AA91" s="119"/>
      <c r="AB91" s="119"/>
      <c r="AC91" s="119"/>
      <c r="AD91" s="119"/>
      <c r="AE91" s="119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9"/>
      <c r="AY91" s="122"/>
      <c r="BF91" s="88"/>
    </row>
    <row r="92" spans="14:58" s="1" customFormat="1"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19"/>
      <c r="AA92" s="119"/>
      <c r="AB92" s="119"/>
      <c r="AC92" s="119"/>
      <c r="AD92" s="119"/>
      <c r="AE92" s="119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8"/>
      <c r="AS92" s="118"/>
      <c r="AT92" s="118"/>
      <c r="AU92" s="118"/>
      <c r="AV92" s="118"/>
      <c r="AW92" s="118"/>
      <c r="AX92" s="119"/>
      <c r="AY92" s="122"/>
      <c r="BF92" s="88"/>
    </row>
    <row r="93" spans="14:58" s="1" customFormat="1"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19"/>
      <c r="AA93" s="119"/>
      <c r="AB93" s="119"/>
      <c r="AC93" s="119"/>
      <c r="AD93" s="119"/>
      <c r="AE93" s="119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9"/>
      <c r="AY93" s="122"/>
      <c r="BF93" s="88"/>
    </row>
    <row r="94" spans="14:58" s="1" customFormat="1"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19"/>
      <c r="AA94" s="119"/>
      <c r="AB94" s="119"/>
      <c r="AC94" s="119"/>
      <c r="AD94" s="119"/>
      <c r="AE94" s="119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118"/>
      <c r="AS94" s="118"/>
      <c r="AT94" s="118"/>
      <c r="AU94" s="118"/>
      <c r="AV94" s="118"/>
      <c r="AW94" s="118"/>
      <c r="AX94" s="119"/>
      <c r="AY94" s="122"/>
      <c r="BF94" s="88"/>
    </row>
    <row r="95" spans="14:58" s="1" customFormat="1"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19"/>
      <c r="AA95" s="119"/>
      <c r="AB95" s="119"/>
      <c r="AC95" s="119"/>
      <c r="AD95" s="119"/>
      <c r="AE95" s="119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9"/>
      <c r="AY95" s="122"/>
      <c r="BF95" s="88"/>
    </row>
    <row r="96" spans="14:58" s="1" customFormat="1"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19"/>
      <c r="AA96" s="119"/>
      <c r="AB96" s="119"/>
      <c r="AC96" s="119"/>
      <c r="AD96" s="119"/>
      <c r="AE96" s="119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9"/>
      <c r="AY96" s="122"/>
      <c r="BF96" s="88"/>
    </row>
    <row r="97" spans="14:58" s="1" customFormat="1"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19"/>
      <c r="AA97" s="119"/>
      <c r="AB97" s="119"/>
      <c r="AC97" s="119"/>
      <c r="AD97" s="119"/>
      <c r="AE97" s="119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9"/>
      <c r="AY97" s="122"/>
      <c r="BF97" s="88"/>
    </row>
    <row r="98" spans="14:58" s="1" customFormat="1"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19"/>
      <c r="AA98" s="119"/>
      <c r="AB98" s="119"/>
      <c r="AC98" s="119"/>
      <c r="AD98" s="119"/>
      <c r="AE98" s="119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Q98" s="118"/>
      <c r="AR98" s="118"/>
      <c r="AS98" s="118"/>
      <c r="AT98" s="118"/>
      <c r="AU98" s="118"/>
      <c r="AV98" s="118"/>
      <c r="AW98" s="118"/>
      <c r="AX98" s="119"/>
      <c r="AY98" s="122"/>
      <c r="BF98" s="88"/>
    </row>
    <row r="99" spans="14:58" s="1" customFormat="1"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19"/>
      <c r="AA99" s="119"/>
      <c r="AB99" s="119"/>
      <c r="AC99" s="119"/>
      <c r="AD99" s="119"/>
      <c r="AE99" s="119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9"/>
      <c r="AY99" s="122"/>
      <c r="BF99" s="88"/>
    </row>
    <row r="100" spans="14:58" s="1" customFormat="1"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19"/>
      <c r="AA100" s="119"/>
      <c r="AB100" s="119"/>
      <c r="AC100" s="119"/>
      <c r="AD100" s="119"/>
      <c r="AE100" s="119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  <c r="AU100" s="118"/>
      <c r="AV100" s="118"/>
      <c r="AW100" s="118"/>
      <c r="AX100" s="119"/>
      <c r="AY100" s="122"/>
      <c r="BF100" s="88"/>
    </row>
    <row r="101" spans="14:58" s="1" customFormat="1"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19"/>
      <c r="AA101" s="119"/>
      <c r="AB101" s="119"/>
      <c r="AC101" s="119"/>
      <c r="AD101" s="119"/>
      <c r="AE101" s="119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9"/>
      <c r="AY101" s="122"/>
      <c r="BF101" s="88"/>
    </row>
    <row r="102" spans="14:58" s="1" customFormat="1"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19"/>
      <c r="AA102" s="119"/>
      <c r="AB102" s="119"/>
      <c r="AC102" s="119"/>
      <c r="AD102" s="119"/>
      <c r="AE102" s="119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9"/>
      <c r="AY102" s="122"/>
      <c r="BF102" s="88"/>
    </row>
    <row r="103" spans="14:58" s="1" customFormat="1"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19"/>
      <c r="AA103" s="119"/>
      <c r="AB103" s="119"/>
      <c r="AC103" s="119"/>
      <c r="AD103" s="119"/>
      <c r="AE103" s="119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9"/>
      <c r="AY103" s="122"/>
      <c r="BF103" s="88"/>
    </row>
    <row r="104" spans="14:58" s="1" customFormat="1"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19"/>
      <c r="AA104" s="119"/>
      <c r="AB104" s="119"/>
      <c r="AC104" s="119"/>
      <c r="AD104" s="119"/>
      <c r="AE104" s="119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9"/>
      <c r="AY104" s="122"/>
      <c r="BF104" s="88"/>
    </row>
    <row r="105" spans="14:58" s="1" customFormat="1"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19"/>
      <c r="AA105" s="119"/>
      <c r="AB105" s="119"/>
      <c r="AC105" s="119"/>
      <c r="AD105" s="119"/>
      <c r="AE105" s="119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9"/>
      <c r="AY105" s="122"/>
      <c r="BF105" s="88"/>
    </row>
    <row r="106" spans="14:58" s="1" customFormat="1"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19"/>
      <c r="AA106" s="119"/>
      <c r="AB106" s="119"/>
      <c r="AC106" s="119"/>
      <c r="AD106" s="119"/>
      <c r="AE106" s="119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9"/>
      <c r="AY106" s="122"/>
      <c r="BF106" s="88"/>
    </row>
    <row r="107" spans="14:58" s="1" customFormat="1"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19"/>
      <c r="AA107" s="119"/>
      <c r="AB107" s="119"/>
      <c r="AC107" s="119"/>
      <c r="AD107" s="119"/>
      <c r="AE107" s="119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9"/>
      <c r="AY107" s="122"/>
      <c r="BF107" s="88"/>
    </row>
    <row r="108" spans="14:58" s="1" customFormat="1"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19"/>
      <c r="AA108" s="119"/>
      <c r="AB108" s="119"/>
      <c r="AC108" s="119"/>
      <c r="AD108" s="119"/>
      <c r="AE108" s="119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9"/>
      <c r="AY108" s="122"/>
      <c r="BF108" s="88"/>
    </row>
    <row r="109" spans="14:58" s="1" customFormat="1"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19"/>
      <c r="AA109" s="119"/>
      <c r="AB109" s="119"/>
      <c r="AC109" s="119"/>
      <c r="AD109" s="119"/>
      <c r="AE109" s="119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9"/>
      <c r="AY109" s="122"/>
      <c r="BF109" s="88"/>
    </row>
    <row r="110" spans="14:58" s="1" customFormat="1"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19"/>
      <c r="AA110" s="119"/>
      <c r="AB110" s="119"/>
      <c r="AC110" s="119"/>
      <c r="AD110" s="119"/>
      <c r="AE110" s="119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Q110" s="118"/>
      <c r="AR110" s="118"/>
      <c r="AS110" s="118"/>
      <c r="AT110" s="118"/>
      <c r="AU110" s="118"/>
      <c r="AV110" s="118"/>
      <c r="AW110" s="118"/>
      <c r="AX110" s="119"/>
      <c r="AY110" s="122"/>
      <c r="BF110" s="88"/>
    </row>
    <row r="111" spans="14:58" s="1" customFormat="1"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19"/>
      <c r="AA111" s="119"/>
      <c r="AB111" s="119"/>
      <c r="AC111" s="119"/>
      <c r="AD111" s="119"/>
      <c r="AE111" s="119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9"/>
      <c r="AY111" s="122"/>
      <c r="BF111" s="88"/>
    </row>
    <row r="112" spans="14:58" s="1" customFormat="1"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19"/>
      <c r="AA112" s="119"/>
      <c r="AB112" s="119"/>
      <c r="AC112" s="119"/>
      <c r="AD112" s="119"/>
      <c r="AE112" s="119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Q112" s="118"/>
      <c r="AR112" s="118"/>
      <c r="AS112" s="118"/>
      <c r="AT112" s="118"/>
      <c r="AU112" s="118"/>
      <c r="AV112" s="118"/>
      <c r="AW112" s="118"/>
      <c r="AX112" s="119"/>
      <c r="AY112" s="122"/>
      <c r="BF112" s="88"/>
    </row>
    <row r="113" spans="14:58" s="1" customFormat="1"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19"/>
      <c r="AA113" s="119"/>
      <c r="AB113" s="119"/>
      <c r="AC113" s="119"/>
      <c r="AD113" s="119"/>
      <c r="AE113" s="119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9"/>
      <c r="AY113" s="122"/>
      <c r="BF113" s="88"/>
    </row>
    <row r="114" spans="14:58" s="1" customFormat="1"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19"/>
      <c r="AA114" s="119"/>
      <c r="AB114" s="119"/>
      <c r="AC114" s="119"/>
      <c r="AD114" s="119"/>
      <c r="AE114" s="119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Q114" s="118"/>
      <c r="AR114" s="118"/>
      <c r="AS114" s="118"/>
      <c r="AT114" s="118"/>
      <c r="AU114" s="118"/>
      <c r="AV114" s="118"/>
      <c r="AW114" s="118"/>
      <c r="AX114" s="119"/>
      <c r="AY114" s="122"/>
      <c r="BF114" s="88"/>
    </row>
    <row r="115" spans="14:58" s="1" customFormat="1"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19"/>
      <c r="AA115" s="119"/>
      <c r="AB115" s="119"/>
      <c r="AC115" s="119"/>
      <c r="AD115" s="119"/>
      <c r="AE115" s="119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9"/>
      <c r="AY115" s="122"/>
      <c r="BF115" s="88"/>
    </row>
    <row r="116" spans="14:58" s="1" customFormat="1"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19"/>
      <c r="AA116" s="119"/>
      <c r="AB116" s="119"/>
      <c r="AC116" s="119"/>
      <c r="AD116" s="119"/>
      <c r="AE116" s="119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Q116" s="118"/>
      <c r="AR116" s="118"/>
      <c r="AS116" s="118"/>
      <c r="AT116" s="118"/>
      <c r="AU116" s="118"/>
      <c r="AV116" s="118"/>
      <c r="AW116" s="118"/>
      <c r="AX116" s="119"/>
      <c r="AY116" s="122"/>
      <c r="BF116" s="88"/>
    </row>
    <row r="117" spans="14:58" s="1" customFormat="1"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19"/>
      <c r="AA117" s="119"/>
      <c r="AB117" s="119"/>
      <c r="AC117" s="119"/>
      <c r="AD117" s="119"/>
      <c r="AE117" s="119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Q117" s="118"/>
      <c r="AR117" s="118"/>
      <c r="AS117" s="118"/>
      <c r="AT117" s="118"/>
      <c r="AU117" s="118"/>
      <c r="AV117" s="118"/>
      <c r="AW117" s="118"/>
      <c r="AX117" s="119"/>
      <c r="AY117" s="122"/>
      <c r="BF117" s="88"/>
    </row>
    <row r="118" spans="14:58" s="1" customFormat="1"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19"/>
      <c r="AA118" s="119"/>
      <c r="AB118" s="119"/>
      <c r="AC118" s="119"/>
      <c r="AD118" s="119"/>
      <c r="AE118" s="119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Q118" s="118"/>
      <c r="AR118" s="118"/>
      <c r="AS118" s="118"/>
      <c r="AT118" s="118"/>
      <c r="AU118" s="118"/>
      <c r="AV118" s="118"/>
      <c r="AW118" s="118"/>
      <c r="AX118" s="119"/>
      <c r="AY118" s="122"/>
      <c r="BF118" s="88"/>
    </row>
    <row r="119" spans="14:58" s="1" customFormat="1"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19"/>
      <c r="AA119" s="119"/>
      <c r="AB119" s="119"/>
      <c r="AC119" s="119"/>
      <c r="AD119" s="119"/>
      <c r="AE119" s="119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Q119" s="118"/>
      <c r="AR119" s="118"/>
      <c r="AS119" s="118"/>
      <c r="AT119" s="118"/>
      <c r="AU119" s="118"/>
      <c r="AV119" s="118"/>
      <c r="AW119" s="118"/>
      <c r="AX119" s="119"/>
      <c r="AY119" s="122"/>
      <c r="BF119" s="88"/>
    </row>
    <row r="120" spans="14:58" s="1" customFormat="1"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19"/>
      <c r="AA120" s="119"/>
      <c r="AB120" s="119"/>
      <c r="AC120" s="119"/>
      <c r="AD120" s="119"/>
      <c r="AE120" s="119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Q120" s="118"/>
      <c r="AR120" s="118"/>
      <c r="AS120" s="118"/>
      <c r="AT120" s="118"/>
      <c r="AU120" s="118"/>
      <c r="AV120" s="118"/>
      <c r="AW120" s="118"/>
      <c r="AX120" s="119"/>
      <c r="AY120" s="122"/>
      <c r="BF120" s="88"/>
    </row>
    <row r="121" spans="14:58" s="1" customFormat="1"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19"/>
      <c r="AA121" s="119"/>
      <c r="AB121" s="119"/>
      <c r="AC121" s="119"/>
      <c r="AD121" s="119"/>
      <c r="AE121" s="119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Q121" s="118"/>
      <c r="AR121" s="118"/>
      <c r="AS121" s="118"/>
      <c r="AT121" s="118"/>
      <c r="AU121" s="118"/>
      <c r="AV121" s="118"/>
      <c r="AW121" s="118"/>
      <c r="AX121" s="119"/>
      <c r="AY121" s="122"/>
      <c r="BF121" s="88"/>
    </row>
    <row r="122" spans="14:58" s="1" customFormat="1"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19"/>
      <c r="AA122" s="119"/>
      <c r="AB122" s="119"/>
      <c r="AC122" s="119"/>
      <c r="AD122" s="119"/>
      <c r="AE122" s="119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Q122" s="118"/>
      <c r="AR122" s="118"/>
      <c r="AS122" s="118"/>
      <c r="AT122" s="118"/>
      <c r="AU122" s="118"/>
      <c r="AV122" s="118"/>
      <c r="AW122" s="118"/>
      <c r="AX122" s="119"/>
      <c r="AY122" s="122"/>
      <c r="BF122" s="88"/>
    </row>
    <row r="123" spans="14:58" s="1" customFormat="1"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19"/>
      <c r="AA123" s="119"/>
      <c r="AB123" s="119"/>
      <c r="AC123" s="119"/>
      <c r="AD123" s="119"/>
      <c r="AE123" s="119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Q123" s="118"/>
      <c r="AR123" s="118"/>
      <c r="AS123" s="118"/>
      <c r="AT123" s="118"/>
      <c r="AU123" s="118"/>
      <c r="AV123" s="118"/>
      <c r="AW123" s="118"/>
      <c r="AX123" s="119"/>
      <c r="AY123" s="122"/>
      <c r="BF123" s="88"/>
    </row>
    <row r="124" spans="14:58" s="1" customFormat="1"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19"/>
      <c r="AA124" s="119"/>
      <c r="AB124" s="119"/>
      <c r="AC124" s="119"/>
      <c r="AD124" s="119"/>
      <c r="AE124" s="119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Q124" s="118"/>
      <c r="AR124" s="118"/>
      <c r="AS124" s="118"/>
      <c r="AT124" s="118"/>
      <c r="AU124" s="118"/>
      <c r="AV124" s="118"/>
      <c r="AW124" s="118"/>
      <c r="AX124" s="119"/>
      <c r="AY124" s="122"/>
      <c r="BF124" s="88"/>
    </row>
    <row r="125" spans="14:58" s="1" customFormat="1"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19"/>
      <c r="AA125" s="119"/>
      <c r="AB125" s="119"/>
      <c r="AC125" s="119"/>
      <c r="AD125" s="119"/>
      <c r="AE125" s="119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Q125" s="118"/>
      <c r="AR125" s="118"/>
      <c r="AS125" s="118"/>
      <c r="AT125" s="118"/>
      <c r="AU125" s="118"/>
      <c r="AV125" s="118"/>
      <c r="AW125" s="118"/>
      <c r="AX125" s="119"/>
      <c r="AY125" s="122"/>
      <c r="BF125" s="88"/>
    </row>
    <row r="126" spans="14:58" s="1" customFormat="1"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19"/>
      <c r="AA126" s="119"/>
      <c r="AB126" s="119"/>
      <c r="AC126" s="119"/>
      <c r="AD126" s="119"/>
      <c r="AE126" s="119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Q126" s="118"/>
      <c r="AR126" s="118"/>
      <c r="AS126" s="118"/>
      <c r="AT126" s="118"/>
      <c r="AU126" s="118"/>
      <c r="AV126" s="118"/>
      <c r="AW126" s="118"/>
      <c r="AX126" s="119"/>
      <c r="AY126" s="122"/>
      <c r="BF126" s="88"/>
    </row>
    <row r="127" spans="14:58" s="1" customFormat="1"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19"/>
      <c r="AA127" s="119"/>
      <c r="AB127" s="119"/>
      <c r="AC127" s="119"/>
      <c r="AD127" s="119"/>
      <c r="AE127" s="119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Q127" s="118"/>
      <c r="AR127" s="118"/>
      <c r="AS127" s="118"/>
      <c r="AT127" s="118"/>
      <c r="AU127" s="118"/>
      <c r="AV127" s="118"/>
      <c r="AW127" s="118"/>
      <c r="AX127" s="119"/>
      <c r="AY127" s="122"/>
      <c r="BF127" s="88"/>
    </row>
    <row r="128" spans="14:58" s="1" customFormat="1"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19"/>
      <c r="AA128" s="119"/>
      <c r="AB128" s="119"/>
      <c r="AC128" s="119"/>
      <c r="AD128" s="119"/>
      <c r="AE128" s="119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Q128" s="118"/>
      <c r="AR128" s="118"/>
      <c r="AS128" s="118"/>
      <c r="AT128" s="118"/>
      <c r="AU128" s="118"/>
      <c r="AV128" s="118"/>
      <c r="AW128" s="118"/>
      <c r="AX128" s="119"/>
      <c r="AY128" s="122"/>
      <c r="BF128" s="88"/>
    </row>
    <row r="129" spans="14:58" s="1" customFormat="1"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19"/>
      <c r="AA129" s="119"/>
      <c r="AB129" s="119"/>
      <c r="AC129" s="119"/>
      <c r="AD129" s="119"/>
      <c r="AE129" s="119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Q129" s="118"/>
      <c r="AR129" s="118"/>
      <c r="AS129" s="118"/>
      <c r="AT129" s="118"/>
      <c r="AU129" s="118"/>
      <c r="AV129" s="118"/>
      <c r="AW129" s="118"/>
      <c r="AX129" s="119"/>
      <c r="AY129" s="122"/>
      <c r="BF129" s="88"/>
    </row>
    <row r="130" spans="14:58" s="1" customFormat="1"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19"/>
      <c r="AA130" s="119"/>
      <c r="AB130" s="119"/>
      <c r="AC130" s="119"/>
      <c r="AD130" s="119"/>
      <c r="AE130" s="119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9"/>
      <c r="AY130" s="122"/>
      <c r="BF130" s="88"/>
    </row>
    <row r="131" spans="14:58" s="1" customFormat="1"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19"/>
      <c r="AA131" s="119"/>
      <c r="AB131" s="119"/>
      <c r="AC131" s="119"/>
      <c r="AD131" s="119"/>
      <c r="AE131" s="119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9"/>
      <c r="AY131" s="122"/>
      <c r="BF131" s="88"/>
    </row>
    <row r="132" spans="14:58" s="1" customFormat="1"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19"/>
      <c r="AA132" s="119"/>
      <c r="AB132" s="119"/>
      <c r="AC132" s="119"/>
      <c r="AD132" s="119"/>
      <c r="AE132" s="119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9"/>
      <c r="AY132" s="122"/>
      <c r="BF132" s="88"/>
    </row>
    <row r="133" spans="14:58" s="1" customFormat="1"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19"/>
      <c r="AA133" s="119"/>
      <c r="AB133" s="119"/>
      <c r="AC133" s="119"/>
      <c r="AD133" s="119"/>
      <c r="AE133" s="119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9"/>
      <c r="AY133" s="122"/>
      <c r="BF133" s="88"/>
    </row>
    <row r="134" spans="14:58" s="1" customFormat="1"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19"/>
      <c r="AA134" s="119"/>
      <c r="AB134" s="119"/>
      <c r="AC134" s="119"/>
      <c r="AD134" s="119"/>
      <c r="AE134" s="119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9"/>
      <c r="AY134" s="122"/>
      <c r="BF134" s="88"/>
    </row>
    <row r="135" spans="14:58" s="1" customFormat="1"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19"/>
      <c r="AA135" s="119"/>
      <c r="AB135" s="119"/>
      <c r="AC135" s="119"/>
      <c r="AD135" s="119"/>
      <c r="AE135" s="119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8"/>
      <c r="AW135" s="118"/>
      <c r="AX135" s="119"/>
      <c r="AY135" s="122"/>
      <c r="BF135" s="88"/>
    </row>
    <row r="136" spans="14:58" s="1" customFormat="1">
      <c r="N136" s="124"/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19"/>
      <c r="AA136" s="119"/>
      <c r="AB136" s="119"/>
      <c r="AC136" s="119"/>
      <c r="AD136" s="119"/>
      <c r="AE136" s="119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8"/>
      <c r="AV136" s="118"/>
      <c r="AW136" s="118"/>
      <c r="AX136" s="119"/>
      <c r="AY136" s="122"/>
      <c r="BF136" s="88"/>
    </row>
    <row r="137" spans="14:58" s="1" customFormat="1"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19"/>
      <c r="AA137" s="119"/>
      <c r="AB137" s="119"/>
      <c r="AC137" s="119"/>
      <c r="AD137" s="119"/>
      <c r="AE137" s="119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9"/>
      <c r="AY137" s="122"/>
      <c r="BF137" s="88"/>
    </row>
    <row r="138" spans="14:58" s="1" customFormat="1"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19"/>
      <c r="AA138" s="119"/>
      <c r="AB138" s="119"/>
      <c r="AC138" s="119"/>
      <c r="AD138" s="119"/>
      <c r="AE138" s="119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18"/>
      <c r="AV138" s="118"/>
      <c r="AW138" s="118"/>
      <c r="AX138" s="119"/>
      <c r="AY138" s="122"/>
      <c r="BF138" s="88"/>
    </row>
    <row r="139" spans="14:58" s="1" customFormat="1"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19"/>
      <c r="AA139" s="119"/>
      <c r="AB139" s="119"/>
      <c r="AC139" s="119"/>
      <c r="AD139" s="119"/>
      <c r="AE139" s="119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Q139" s="118"/>
      <c r="AR139" s="118"/>
      <c r="AS139" s="118"/>
      <c r="AT139" s="118"/>
      <c r="AU139" s="118"/>
      <c r="AV139" s="118"/>
      <c r="AW139" s="118"/>
      <c r="AX139" s="119"/>
      <c r="AY139" s="122"/>
      <c r="BF139" s="88"/>
    </row>
    <row r="140" spans="14:58" s="1" customFormat="1"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19"/>
      <c r="AA140" s="119"/>
      <c r="AB140" s="119"/>
      <c r="AC140" s="119"/>
      <c r="AD140" s="119"/>
      <c r="AE140" s="119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9"/>
      <c r="AY140" s="122"/>
      <c r="BF140" s="88"/>
    </row>
    <row r="141" spans="14:58" s="1" customFormat="1"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19"/>
      <c r="AA141" s="119"/>
      <c r="AB141" s="119"/>
      <c r="AC141" s="119"/>
      <c r="AD141" s="119"/>
      <c r="AE141" s="119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118"/>
      <c r="AU141" s="118"/>
      <c r="AV141" s="118"/>
      <c r="AW141" s="118"/>
      <c r="AX141" s="119"/>
      <c r="AY141" s="122"/>
      <c r="BF141" s="88"/>
    </row>
    <row r="142" spans="14:58" s="1" customFormat="1"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19"/>
      <c r="AA142" s="119"/>
      <c r="AB142" s="119"/>
      <c r="AC142" s="119"/>
      <c r="AD142" s="119"/>
      <c r="AE142" s="119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8"/>
      <c r="AW142" s="118"/>
      <c r="AX142" s="119"/>
      <c r="AY142" s="122"/>
      <c r="BF142" s="88"/>
    </row>
    <row r="143" spans="14:58" s="1" customFormat="1"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19"/>
      <c r="AA143" s="119"/>
      <c r="AB143" s="119"/>
      <c r="AC143" s="119"/>
      <c r="AD143" s="119"/>
      <c r="AE143" s="119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Q143" s="118"/>
      <c r="AR143" s="118"/>
      <c r="AS143" s="118"/>
      <c r="AT143" s="118"/>
      <c r="AU143" s="118"/>
      <c r="AV143" s="118"/>
      <c r="AW143" s="118"/>
      <c r="AX143" s="119"/>
      <c r="AY143" s="122"/>
      <c r="BF143" s="88"/>
    </row>
    <row r="144" spans="14:58" s="1" customFormat="1"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19"/>
      <c r="AA144" s="119"/>
      <c r="AB144" s="119"/>
      <c r="AC144" s="119"/>
      <c r="AD144" s="119"/>
      <c r="AE144" s="119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Q144" s="118"/>
      <c r="AR144" s="118"/>
      <c r="AS144" s="118"/>
      <c r="AT144" s="118"/>
      <c r="AU144" s="118"/>
      <c r="AV144" s="118"/>
      <c r="AW144" s="118"/>
      <c r="AX144" s="119"/>
      <c r="AY144" s="122"/>
      <c r="BF144" s="88"/>
    </row>
    <row r="145" spans="14:58" s="1" customFormat="1"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19"/>
      <c r="AA145" s="119"/>
      <c r="AB145" s="119"/>
      <c r="AC145" s="119"/>
      <c r="AD145" s="119"/>
      <c r="AE145" s="119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Q145" s="118"/>
      <c r="AR145" s="118"/>
      <c r="AS145" s="118"/>
      <c r="AT145" s="118"/>
      <c r="AU145" s="118"/>
      <c r="AV145" s="118"/>
      <c r="AW145" s="118"/>
      <c r="AX145" s="119"/>
      <c r="AY145" s="122"/>
      <c r="BF145" s="88"/>
    </row>
    <row r="146" spans="14:58" s="1" customFormat="1"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19"/>
      <c r="AA146" s="119"/>
      <c r="AB146" s="119"/>
      <c r="AC146" s="119"/>
      <c r="AD146" s="119"/>
      <c r="AE146" s="119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8"/>
      <c r="AW146" s="118"/>
      <c r="AX146" s="119"/>
      <c r="AY146" s="122"/>
      <c r="BF146" s="88"/>
    </row>
    <row r="147" spans="14:58" s="1" customFormat="1"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19"/>
      <c r="AA147" s="119"/>
      <c r="AB147" s="119"/>
      <c r="AC147" s="119"/>
      <c r="AD147" s="119"/>
      <c r="AE147" s="119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Q147" s="118"/>
      <c r="AR147" s="118"/>
      <c r="AS147" s="118"/>
      <c r="AT147" s="118"/>
      <c r="AU147" s="118"/>
      <c r="AV147" s="118"/>
      <c r="AW147" s="118"/>
      <c r="AX147" s="119"/>
      <c r="AY147" s="122"/>
      <c r="BF147" s="88"/>
    </row>
    <row r="148" spans="14:58" s="1" customFormat="1"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19"/>
      <c r="AA148" s="119"/>
      <c r="AB148" s="119"/>
      <c r="AC148" s="119"/>
      <c r="AD148" s="119"/>
      <c r="AE148" s="119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Q148" s="118"/>
      <c r="AR148" s="118"/>
      <c r="AS148" s="118"/>
      <c r="AT148" s="118"/>
      <c r="AU148" s="118"/>
      <c r="AV148" s="118"/>
      <c r="AW148" s="118"/>
      <c r="AX148" s="119"/>
      <c r="AY148" s="122"/>
      <c r="BF148" s="88"/>
    </row>
    <row r="149" spans="14:58" s="1" customFormat="1"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19"/>
      <c r="AA149" s="119"/>
      <c r="AB149" s="119"/>
      <c r="AC149" s="119"/>
      <c r="AD149" s="119"/>
      <c r="AE149" s="119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Q149" s="118"/>
      <c r="AR149" s="118"/>
      <c r="AS149" s="118"/>
      <c r="AT149" s="118"/>
      <c r="AU149" s="118"/>
      <c r="AV149" s="118"/>
      <c r="AW149" s="118"/>
      <c r="AX149" s="119"/>
      <c r="AY149" s="122"/>
      <c r="BF149" s="88"/>
    </row>
    <row r="150" spans="14:58" s="1" customFormat="1">
      <c r="N150" s="124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19"/>
      <c r="AA150" s="119"/>
      <c r="AB150" s="119"/>
      <c r="AC150" s="119"/>
      <c r="AD150" s="119"/>
      <c r="AE150" s="119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Q150" s="118"/>
      <c r="AR150" s="118"/>
      <c r="AS150" s="118"/>
      <c r="AT150" s="118"/>
      <c r="AU150" s="118"/>
      <c r="AV150" s="118"/>
      <c r="AW150" s="118"/>
      <c r="AX150" s="119"/>
      <c r="AY150" s="122"/>
      <c r="BF150" s="88"/>
    </row>
    <row r="151" spans="14:58" s="1" customFormat="1"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19"/>
      <c r="AA151" s="119"/>
      <c r="AB151" s="119"/>
      <c r="AC151" s="119"/>
      <c r="AD151" s="119"/>
      <c r="AE151" s="119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Q151" s="118"/>
      <c r="AR151" s="118"/>
      <c r="AS151" s="118"/>
      <c r="AT151" s="118"/>
      <c r="AU151" s="118"/>
      <c r="AV151" s="118"/>
      <c r="AW151" s="118"/>
      <c r="AX151" s="119"/>
      <c r="AY151" s="122"/>
      <c r="BF151" s="88"/>
    </row>
    <row r="152" spans="14:58" s="1" customFormat="1"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19"/>
      <c r="AA152" s="119"/>
      <c r="AB152" s="119"/>
      <c r="AC152" s="119"/>
      <c r="AD152" s="119"/>
      <c r="AE152" s="119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Q152" s="118"/>
      <c r="AR152" s="118"/>
      <c r="AS152" s="118"/>
      <c r="AT152" s="118"/>
      <c r="AU152" s="118"/>
      <c r="AV152" s="118"/>
      <c r="AW152" s="118"/>
      <c r="AX152" s="119"/>
      <c r="AY152" s="122"/>
      <c r="BF152" s="88"/>
    </row>
    <row r="153" spans="14:58" s="1" customFormat="1"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19"/>
      <c r="AA153" s="119"/>
      <c r="AB153" s="119"/>
      <c r="AC153" s="119"/>
      <c r="AD153" s="119"/>
      <c r="AE153" s="119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Q153" s="118"/>
      <c r="AR153" s="118"/>
      <c r="AS153" s="118"/>
      <c r="AT153" s="118"/>
      <c r="AU153" s="118"/>
      <c r="AV153" s="118"/>
      <c r="AW153" s="118"/>
      <c r="AX153" s="119"/>
      <c r="AY153" s="122"/>
      <c r="BF153" s="88"/>
    </row>
    <row r="154" spans="14:58" s="1" customFormat="1">
      <c r="N154" s="124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  <c r="Z154" s="119"/>
      <c r="AA154" s="119"/>
      <c r="AB154" s="119"/>
      <c r="AC154" s="119"/>
      <c r="AD154" s="119"/>
      <c r="AE154" s="119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Q154" s="118"/>
      <c r="AR154" s="118"/>
      <c r="AS154" s="118"/>
      <c r="AT154" s="118"/>
      <c r="AU154" s="118"/>
      <c r="AV154" s="118"/>
      <c r="AW154" s="118"/>
      <c r="AX154" s="119"/>
      <c r="AY154" s="122"/>
      <c r="BF154" s="88"/>
    </row>
    <row r="155" spans="14:58" s="1" customFormat="1"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19"/>
      <c r="AA155" s="119"/>
      <c r="AB155" s="119"/>
      <c r="AC155" s="119"/>
      <c r="AD155" s="119"/>
      <c r="AE155" s="119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Q155" s="118"/>
      <c r="AR155" s="118"/>
      <c r="AS155" s="118"/>
      <c r="AT155" s="118"/>
      <c r="AU155" s="118"/>
      <c r="AV155" s="118"/>
      <c r="AW155" s="118"/>
      <c r="AX155" s="119"/>
      <c r="AY155" s="122"/>
      <c r="BF155" s="88"/>
    </row>
    <row r="156" spans="14:58" s="1" customFormat="1"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19"/>
      <c r="AA156" s="119"/>
      <c r="AB156" s="119"/>
      <c r="AC156" s="119"/>
      <c r="AD156" s="119"/>
      <c r="AE156" s="119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Q156" s="118"/>
      <c r="AR156" s="118"/>
      <c r="AS156" s="118"/>
      <c r="AT156" s="118"/>
      <c r="AU156" s="118"/>
      <c r="AV156" s="118"/>
      <c r="AW156" s="118"/>
      <c r="AX156" s="119"/>
      <c r="AY156" s="122"/>
      <c r="BF156" s="88"/>
    </row>
    <row r="157" spans="14:58" s="1" customFormat="1"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19"/>
      <c r="AA157" s="119"/>
      <c r="AB157" s="119"/>
      <c r="AC157" s="119"/>
      <c r="AD157" s="119"/>
      <c r="AE157" s="119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Q157" s="118"/>
      <c r="AR157" s="118"/>
      <c r="AS157" s="118"/>
      <c r="AT157" s="118"/>
      <c r="AU157" s="118"/>
      <c r="AV157" s="118"/>
      <c r="AW157" s="118"/>
      <c r="AX157" s="119"/>
      <c r="AY157" s="122"/>
      <c r="BF157" s="88"/>
    </row>
    <row r="158" spans="14:58" s="1" customFormat="1"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19"/>
      <c r="AA158" s="119"/>
      <c r="AB158" s="119"/>
      <c r="AC158" s="119"/>
      <c r="AD158" s="119"/>
      <c r="AE158" s="119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Q158" s="118"/>
      <c r="AR158" s="118"/>
      <c r="AS158" s="118"/>
      <c r="AT158" s="118"/>
      <c r="AU158" s="118"/>
      <c r="AV158" s="118"/>
      <c r="AW158" s="118"/>
      <c r="AX158" s="119"/>
      <c r="AY158" s="122"/>
      <c r="BF158" s="88"/>
    </row>
    <row r="159" spans="14:58" s="1" customFormat="1"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19"/>
      <c r="AA159" s="119"/>
      <c r="AB159" s="119"/>
      <c r="AC159" s="119"/>
      <c r="AD159" s="119"/>
      <c r="AE159" s="119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Q159" s="118"/>
      <c r="AR159" s="118"/>
      <c r="AS159" s="118"/>
      <c r="AT159" s="118"/>
      <c r="AU159" s="118"/>
      <c r="AV159" s="118"/>
      <c r="AW159" s="118"/>
      <c r="AX159" s="119"/>
      <c r="AY159" s="122"/>
      <c r="BF159" s="88"/>
    </row>
    <row r="160" spans="14:58" s="1" customFormat="1">
      <c r="N160" s="124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19"/>
      <c r="AA160" s="119"/>
      <c r="AB160" s="119"/>
      <c r="AC160" s="119"/>
      <c r="AD160" s="119"/>
      <c r="AE160" s="119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Q160" s="118"/>
      <c r="AR160" s="118"/>
      <c r="AS160" s="118"/>
      <c r="AT160" s="118"/>
      <c r="AU160" s="118"/>
      <c r="AV160" s="118"/>
      <c r="AW160" s="118"/>
      <c r="AX160" s="119"/>
      <c r="AY160" s="122"/>
      <c r="BF160" s="88"/>
    </row>
    <row r="161" spans="14:58" s="1" customFormat="1">
      <c r="N161" s="124"/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19"/>
      <c r="AA161" s="119"/>
      <c r="AB161" s="119"/>
      <c r="AC161" s="119"/>
      <c r="AD161" s="119"/>
      <c r="AE161" s="119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Q161" s="118"/>
      <c r="AR161" s="118"/>
      <c r="AS161" s="118"/>
      <c r="AT161" s="118"/>
      <c r="AU161" s="118"/>
      <c r="AV161" s="118"/>
      <c r="AW161" s="118"/>
      <c r="AX161" s="119"/>
      <c r="AY161" s="122"/>
      <c r="BF161" s="88"/>
    </row>
    <row r="162" spans="14:58" s="1" customFormat="1">
      <c r="N162" s="124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  <c r="Z162" s="119"/>
      <c r="AA162" s="119"/>
      <c r="AB162" s="119"/>
      <c r="AC162" s="119"/>
      <c r="AD162" s="119"/>
      <c r="AE162" s="119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Q162" s="118"/>
      <c r="AR162" s="118"/>
      <c r="AS162" s="118"/>
      <c r="AT162" s="118"/>
      <c r="AU162" s="118"/>
      <c r="AV162" s="118"/>
      <c r="AW162" s="118"/>
      <c r="AX162" s="119"/>
      <c r="AY162" s="122"/>
      <c r="BF162" s="88"/>
    </row>
    <row r="163" spans="14:58" s="1" customFormat="1"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19"/>
      <c r="AA163" s="119"/>
      <c r="AB163" s="119"/>
      <c r="AC163" s="119"/>
      <c r="AD163" s="119"/>
      <c r="AE163" s="119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Q163" s="118"/>
      <c r="AR163" s="118"/>
      <c r="AS163" s="118"/>
      <c r="AT163" s="118"/>
      <c r="AU163" s="118"/>
      <c r="AV163" s="118"/>
      <c r="AW163" s="118"/>
      <c r="AX163" s="119"/>
      <c r="AY163" s="122"/>
      <c r="BF163" s="88"/>
    </row>
    <row r="164" spans="14:58" s="1" customFormat="1">
      <c r="N164" s="124"/>
      <c r="O164" s="124"/>
      <c r="P164" s="124"/>
      <c r="Q164" s="124"/>
      <c r="R164" s="124"/>
      <c r="S164" s="124"/>
      <c r="T164" s="124"/>
      <c r="U164" s="124"/>
      <c r="V164" s="124"/>
      <c r="W164" s="124"/>
      <c r="X164" s="124"/>
      <c r="Y164" s="124"/>
      <c r="Z164" s="119"/>
      <c r="AA164" s="119"/>
      <c r="AB164" s="119"/>
      <c r="AC164" s="119"/>
      <c r="AD164" s="119"/>
      <c r="AE164" s="119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Q164" s="118"/>
      <c r="AR164" s="118"/>
      <c r="AS164" s="118"/>
      <c r="AT164" s="118"/>
      <c r="AU164" s="118"/>
      <c r="AV164" s="118"/>
      <c r="AW164" s="118"/>
      <c r="AX164" s="119"/>
      <c r="AY164" s="122"/>
      <c r="BF164" s="88"/>
    </row>
    <row r="165" spans="14:58" s="1" customFormat="1"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19"/>
      <c r="AA165" s="119"/>
      <c r="AB165" s="119"/>
      <c r="AC165" s="119"/>
      <c r="AD165" s="119"/>
      <c r="AE165" s="119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Q165" s="118"/>
      <c r="AR165" s="118"/>
      <c r="AS165" s="118"/>
      <c r="AT165" s="118"/>
      <c r="AU165" s="118"/>
      <c r="AV165" s="118"/>
      <c r="AW165" s="118"/>
      <c r="AX165" s="119"/>
      <c r="AY165" s="122"/>
      <c r="BF165" s="88"/>
    </row>
    <row r="166" spans="14:58" s="1" customFormat="1"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19"/>
      <c r="AA166" s="119"/>
      <c r="AB166" s="119"/>
      <c r="AC166" s="119"/>
      <c r="AD166" s="119"/>
      <c r="AE166" s="119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Q166" s="118"/>
      <c r="AR166" s="118"/>
      <c r="AS166" s="118"/>
      <c r="AT166" s="118"/>
      <c r="AU166" s="118"/>
      <c r="AV166" s="118"/>
      <c r="AW166" s="118"/>
      <c r="AX166" s="119"/>
      <c r="AY166" s="122"/>
      <c r="BF166" s="88"/>
    </row>
    <row r="167" spans="14:58" s="1" customFormat="1"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19"/>
      <c r="AA167" s="119"/>
      <c r="AB167" s="119"/>
      <c r="AC167" s="119"/>
      <c r="AD167" s="119"/>
      <c r="AE167" s="119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Q167" s="118"/>
      <c r="AR167" s="118"/>
      <c r="AS167" s="118"/>
      <c r="AT167" s="118"/>
      <c r="AU167" s="118"/>
      <c r="AV167" s="118"/>
      <c r="AW167" s="118"/>
      <c r="AX167" s="119"/>
      <c r="AY167" s="122"/>
      <c r="BF167" s="88"/>
    </row>
    <row r="168" spans="14:58" s="1" customFormat="1"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19"/>
      <c r="AA168" s="119"/>
      <c r="AB168" s="119"/>
      <c r="AC168" s="119"/>
      <c r="AD168" s="119"/>
      <c r="AE168" s="119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Q168" s="118"/>
      <c r="AR168" s="118"/>
      <c r="AS168" s="118"/>
      <c r="AT168" s="118"/>
      <c r="AU168" s="118"/>
      <c r="AV168" s="118"/>
      <c r="AW168" s="118"/>
      <c r="AX168" s="119"/>
      <c r="AY168" s="122"/>
      <c r="BF168" s="88"/>
    </row>
    <row r="169" spans="14:58" s="1" customFormat="1"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19"/>
      <c r="AA169" s="119"/>
      <c r="AB169" s="119"/>
      <c r="AC169" s="119"/>
      <c r="AD169" s="119"/>
      <c r="AE169" s="119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Q169" s="118"/>
      <c r="AR169" s="118"/>
      <c r="AS169" s="118"/>
      <c r="AT169" s="118"/>
      <c r="AU169" s="118"/>
      <c r="AV169" s="118"/>
      <c r="AW169" s="118"/>
      <c r="AX169" s="119"/>
      <c r="AY169" s="122"/>
      <c r="BF169" s="88"/>
    </row>
    <row r="170" spans="14:58" s="1" customFormat="1"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19"/>
      <c r="AA170" s="119"/>
      <c r="AB170" s="119"/>
      <c r="AC170" s="119"/>
      <c r="AD170" s="119"/>
      <c r="AE170" s="119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Q170" s="118"/>
      <c r="AR170" s="118"/>
      <c r="AS170" s="118"/>
      <c r="AT170" s="118"/>
      <c r="AU170" s="118"/>
      <c r="AV170" s="118"/>
      <c r="AW170" s="118"/>
      <c r="AX170" s="119"/>
      <c r="AY170" s="122"/>
      <c r="BF170" s="88"/>
    </row>
    <row r="171" spans="14:58" s="1" customFormat="1"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19"/>
      <c r="AA171" s="119"/>
      <c r="AB171" s="119"/>
      <c r="AC171" s="119"/>
      <c r="AD171" s="119"/>
      <c r="AE171" s="119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Q171" s="118"/>
      <c r="AR171" s="118"/>
      <c r="AS171" s="118"/>
      <c r="AT171" s="118"/>
      <c r="AU171" s="118"/>
      <c r="AV171" s="118"/>
      <c r="AW171" s="118"/>
      <c r="AX171" s="119"/>
      <c r="AY171" s="122"/>
      <c r="BF171" s="88"/>
    </row>
    <row r="172" spans="14:58" s="1" customFormat="1"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19"/>
      <c r="AA172" s="119"/>
      <c r="AB172" s="119"/>
      <c r="AC172" s="119"/>
      <c r="AD172" s="119"/>
      <c r="AE172" s="119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Q172" s="118"/>
      <c r="AR172" s="118"/>
      <c r="AS172" s="118"/>
      <c r="AT172" s="118"/>
      <c r="AU172" s="118"/>
      <c r="AV172" s="118"/>
      <c r="AW172" s="118"/>
      <c r="AX172" s="119"/>
      <c r="AY172" s="122"/>
      <c r="BF172" s="88"/>
    </row>
    <row r="173" spans="14:58" s="1" customFormat="1"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19"/>
      <c r="AA173" s="119"/>
      <c r="AB173" s="119"/>
      <c r="AC173" s="119"/>
      <c r="AD173" s="119"/>
      <c r="AE173" s="119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Q173" s="118"/>
      <c r="AR173" s="118"/>
      <c r="AS173" s="118"/>
      <c r="AT173" s="118"/>
      <c r="AU173" s="118"/>
      <c r="AV173" s="118"/>
      <c r="AW173" s="118"/>
      <c r="AX173" s="119"/>
      <c r="AY173" s="122"/>
      <c r="BF173" s="88"/>
    </row>
    <row r="174" spans="14:58" s="1" customFormat="1"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19"/>
      <c r="AA174" s="119"/>
      <c r="AB174" s="119"/>
      <c r="AC174" s="119"/>
      <c r="AD174" s="119"/>
      <c r="AE174" s="119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8"/>
      <c r="AR174" s="118"/>
      <c r="AS174" s="118"/>
      <c r="AT174" s="118"/>
      <c r="AU174" s="118"/>
      <c r="AV174" s="118"/>
      <c r="AW174" s="118"/>
      <c r="AX174" s="119"/>
      <c r="AY174" s="122"/>
      <c r="BF174" s="88"/>
    </row>
    <row r="175" spans="14:58" s="1" customFormat="1"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19"/>
      <c r="AA175" s="119"/>
      <c r="AB175" s="119"/>
      <c r="AC175" s="119"/>
      <c r="AD175" s="119"/>
      <c r="AE175" s="119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Q175" s="118"/>
      <c r="AR175" s="118"/>
      <c r="AS175" s="118"/>
      <c r="AT175" s="118"/>
      <c r="AU175" s="118"/>
      <c r="AV175" s="118"/>
      <c r="AW175" s="118"/>
      <c r="AX175" s="119"/>
      <c r="AY175" s="122"/>
      <c r="BF175" s="88"/>
    </row>
    <row r="176" spans="14:58" s="1" customFormat="1"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19"/>
      <c r="AA176" s="119"/>
      <c r="AB176" s="119"/>
      <c r="AC176" s="119"/>
      <c r="AD176" s="119"/>
      <c r="AE176" s="119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8"/>
      <c r="AT176" s="118"/>
      <c r="AU176" s="118"/>
      <c r="AV176" s="118"/>
      <c r="AW176" s="118"/>
      <c r="AX176" s="119"/>
      <c r="AY176" s="122"/>
      <c r="BF176" s="88"/>
    </row>
    <row r="177" spans="14:58" s="1" customFormat="1"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19"/>
      <c r="AA177" s="119"/>
      <c r="AB177" s="119"/>
      <c r="AC177" s="119"/>
      <c r="AD177" s="119"/>
      <c r="AE177" s="119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Q177" s="118"/>
      <c r="AR177" s="118"/>
      <c r="AS177" s="118"/>
      <c r="AT177" s="118"/>
      <c r="AU177" s="118"/>
      <c r="AV177" s="118"/>
      <c r="AW177" s="118"/>
      <c r="AX177" s="119"/>
      <c r="AY177" s="122"/>
      <c r="BF177" s="88"/>
    </row>
    <row r="178" spans="14:58" s="1" customFormat="1"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19"/>
      <c r="AA178" s="119"/>
      <c r="AB178" s="119"/>
      <c r="AC178" s="119"/>
      <c r="AD178" s="119"/>
      <c r="AE178" s="119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8"/>
      <c r="AT178" s="118"/>
      <c r="AU178" s="118"/>
      <c r="AV178" s="118"/>
      <c r="AW178" s="118"/>
      <c r="AX178" s="119"/>
      <c r="AY178" s="122"/>
      <c r="BF178" s="88"/>
    </row>
    <row r="179" spans="14:58" s="1" customFormat="1"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19"/>
      <c r="AA179" s="119"/>
      <c r="AB179" s="119"/>
      <c r="AC179" s="119"/>
      <c r="AD179" s="119"/>
      <c r="AE179" s="119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Q179" s="118"/>
      <c r="AR179" s="118"/>
      <c r="AS179" s="118"/>
      <c r="AT179" s="118"/>
      <c r="AU179" s="118"/>
      <c r="AV179" s="118"/>
      <c r="AW179" s="118"/>
      <c r="AX179" s="119"/>
      <c r="AY179" s="122"/>
      <c r="BF179" s="88"/>
    </row>
    <row r="180" spans="14:58" s="1" customFormat="1"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19"/>
      <c r="AA180" s="119"/>
      <c r="AB180" s="119"/>
      <c r="AC180" s="119"/>
      <c r="AD180" s="119"/>
      <c r="AE180" s="119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Q180" s="118"/>
      <c r="AR180" s="118"/>
      <c r="AS180" s="118"/>
      <c r="AT180" s="118"/>
      <c r="AU180" s="118"/>
      <c r="AV180" s="118"/>
      <c r="AW180" s="118"/>
      <c r="AX180" s="119"/>
      <c r="AY180" s="122"/>
      <c r="BF180" s="88"/>
    </row>
    <row r="181" spans="14:58" s="1" customFormat="1"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19"/>
      <c r="AA181" s="119"/>
      <c r="AB181" s="119"/>
      <c r="AC181" s="119"/>
      <c r="AD181" s="119"/>
      <c r="AE181" s="119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Q181" s="118"/>
      <c r="AR181" s="118"/>
      <c r="AS181" s="118"/>
      <c r="AT181" s="118"/>
      <c r="AU181" s="118"/>
      <c r="AV181" s="118"/>
      <c r="AW181" s="118"/>
      <c r="AX181" s="119"/>
      <c r="AY181" s="122"/>
      <c r="BF181" s="88"/>
    </row>
    <row r="182" spans="14:58" s="1" customFormat="1">
      <c r="N182" s="124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19"/>
      <c r="AA182" s="119"/>
      <c r="AB182" s="119"/>
      <c r="AC182" s="119"/>
      <c r="AD182" s="119"/>
      <c r="AE182" s="119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Q182" s="118"/>
      <c r="AR182" s="118"/>
      <c r="AS182" s="118"/>
      <c r="AT182" s="118"/>
      <c r="AU182" s="118"/>
      <c r="AV182" s="118"/>
      <c r="AW182" s="118"/>
      <c r="AX182" s="119"/>
      <c r="AY182" s="122"/>
      <c r="BF182" s="88"/>
    </row>
    <row r="183" spans="14:58" s="1" customFormat="1">
      <c r="N183" s="124"/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19"/>
      <c r="AA183" s="119"/>
      <c r="AB183" s="119"/>
      <c r="AC183" s="119"/>
      <c r="AD183" s="119"/>
      <c r="AE183" s="119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Q183" s="118"/>
      <c r="AR183" s="118"/>
      <c r="AS183" s="118"/>
      <c r="AT183" s="118"/>
      <c r="AU183" s="118"/>
      <c r="AV183" s="118"/>
      <c r="AW183" s="118"/>
      <c r="AX183" s="119"/>
      <c r="AY183" s="122"/>
      <c r="BF183" s="88"/>
    </row>
    <row r="184" spans="14:58" s="1" customFormat="1">
      <c r="N184" s="124"/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19"/>
      <c r="AA184" s="119"/>
      <c r="AB184" s="119"/>
      <c r="AC184" s="119"/>
      <c r="AD184" s="119"/>
      <c r="AE184" s="119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Q184" s="118"/>
      <c r="AR184" s="118"/>
      <c r="AS184" s="118"/>
      <c r="AT184" s="118"/>
      <c r="AU184" s="118"/>
      <c r="AV184" s="118"/>
      <c r="AW184" s="118"/>
      <c r="AX184" s="119"/>
      <c r="AY184" s="122"/>
      <c r="BF184" s="88"/>
    </row>
    <row r="185" spans="14:58" s="1" customFormat="1">
      <c r="N185" s="124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19"/>
      <c r="AA185" s="119"/>
      <c r="AB185" s="119"/>
      <c r="AC185" s="119"/>
      <c r="AD185" s="119"/>
      <c r="AE185" s="119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Q185" s="118"/>
      <c r="AR185" s="118"/>
      <c r="AS185" s="118"/>
      <c r="AT185" s="118"/>
      <c r="AU185" s="118"/>
      <c r="AV185" s="118"/>
      <c r="AW185" s="118"/>
      <c r="AX185" s="119"/>
      <c r="AY185" s="122"/>
      <c r="BF185" s="88"/>
    </row>
    <row r="186" spans="14:58" s="1" customFormat="1">
      <c r="N186" s="124"/>
      <c r="O186" s="124"/>
      <c r="P186" s="124"/>
      <c r="Q186" s="124"/>
      <c r="R186" s="124"/>
      <c r="S186" s="124"/>
      <c r="T186" s="124"/>
      <c r="U186" s="124"/>
      <c r="V186" s="124"/>
      <c r="W186" s="124"/>
      <c r="X186" s="124"/>
      <c r="Y186" s="124"/>
      <c r="Z186" s="119"/>
      <c r="AA186" s="119"/>
      <c r="AB186" s="119"/>
      <c r="AC186" s="119"/>
      <c r="AD186" s="119"/>
      <c r="AE186" s="119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Q186" s="118"/>
      <c r="AR186" s="118"/>
      <c r="AS186" s="118"/>
      <c r="AT186" s="118"/>
      <c r="AU186" s="118"/>
      <c r="AV186" s="118"/>
      <c r="AW186" s="118"/>
      <c r="AX186" s="119"/>
      <c r="AY186" s="122"/>
      <c r="BF186" s="88"/>
    </row>
    <row r="187" spans="14:58" s="1" customFormat="1">
      <c r="N187" s="124"/>
      <c r="O187" s="124"/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  <c r="Z187" s="119"/>
      <c r="AA187" s="119"/>
      <c r="AB187" s="119"/>
      <c r="AC187" s="119"/>
      <c r="AD187" s="119"/>
      <c r="AE187" s="119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Q187" s="118"/>
      <c r="AR187" s="118"/>
      <c r="AS187" s="118"/>
      <c r="AT187" s="118"/>
      <c r="AU187" s="118"/>
      <c r="AV187" s="118"/>
      <c r="AW187" s="118"/>
      <c r="AX187" s="119"/>
      <c r="AY187" s="122"/>
      <c r="BF187" s="88"/>
    </row>
    <row r="188" spans="14:58" s="1" customFormat="1">
      <c r="N188" s="124"/>
      <c r="O188" s="124"/>
      <c r="P188" s="124"/>
      <c r="Q188" s="124"/>
      <c r="R188" s="124"/>
      <c r="S188" s="124"/>
      <c r="T188" s="124"/>
      <c r="U188" s="124"/>
      <c r="V188" s="124"/>
      <c r="W188" s="124"/>
      <c r="X188" s="124"/>
      <c r="Y188" s="124"/>
      <c r="Z188" s="119"/>
      <c r="AA188" s="119"/>
      <c r="AB188" s="119"/>
      <c r="AC188" s="119"/>
      <c r="AD188" s="119"/>
      <c r="AE188" s="119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Q188" s="118"/>
      <c r="AR188" s="118"/>
      <c r="AS188" s="118"/>
      <c r="AT188" s="118"/>
      <c r="AU188" s="118"/>
      <c r="AV188" s="118"/>
      <c r="AW188" s="118"/>
      <c r="AX188" s="119"/>
      <c r="AY188" s="122"/>
      <c r="BF188" s="88"/>
    </row>
    <row r="189" spans="14:58" s="1" customFormat="1"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19"/>
      <c r="AA189" s="119"/>
      <c r="AB189" s="119"/>
      <c r="AC189" s="119"/>
      <c r="AD189" s="119"/>
      <c r="AE189" s="119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Q189" s="118"/>
      <c r="AR189" s="118"/>
      <c r="AS189" s="118"/>
      <c r="AT189" s="118"/>
      <c r="AU189" s="118"/>
      <c r="AV189" s="118"/>
      <c r="AW189" s="118"/>
      <c r="AX189" s="119"/>
      <c r="AY189" s="122"/>
      <c r="BF189" s="88"/>
    </row>
    <row r="190" spans="14:58" s="1" customFormat="1">
      <c r="N190" s="124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19"/>
      <c r="AA190" s="119"/>
      <c r="AB190" s="119"/>
      <c r="AC190" s="119"/>
      <c r="AD190" s="119"/>
      <c r="AE190" s="119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Q190" s="118"/>
      <c r="AR190" s="118"/>
      <c r="AS190" s="118"/>
      <c r="AT190" s="118"/>
      <c r="AU190" s="118"/>
      <c r="AV190" s="118"/>
      <c r="AW190" s="118"/>
      <c r="AX190" s="119"/>
      <c r="AY190" s="122"/>
      <c r="BF190" s="88"/>
    </row>
    <row r="191" spans="14:58" s="1" customFormat="1"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19"/>
      <c r="AA191" s="119"/>
      <c r="AB191" s="119"/>
      <c r="AC191" s="119"/>
      <c r="AD191" s="119"/>
      <c r="AE191" s="119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Q191" s="118"/>
      <c r="AR191" s="118"/>
      <c r="AS191" s="118"/>
      <c r="AT191" s="118"/>
      <c r="AU191" s="118"/>
      <c r="AV191" s="118"/>
      <c r="AW191" s="118"/>
      <c r="AX191" s="119"/>
      <c r="AY191" s="122"/>
      <c r="BF191" s="88"/>
    </row>
    <row r="192" spans="14:58" s="1" customFormat="1">
      <c r="N192" s="124"/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19"/>
      <c r="AA192" s="119"/>
      <c r="AB192" s="119"/>
      <c r="AC192" s="119"/>
      <c r="AD192" s="119"/>
      <c r="AE192" s="119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Q192" s="118"/>
      <c r="AR192" s="118"/>
      <c r="AS192" s="118"/>
      <c r="AT192" s="118"/>
      <c r="AU192" s="118"/>
      <c r="AV192" s="118"/>
      <c r="AW192" s="118"/>
      <c r="AX192" s="119"/>
      <c r="AY192" s="122"/>
      <c r="BF192" s="88"/>
    </row>
  </sheetData>
  <sheetProtection algorithmName="SHA-512" hashValue="FghqRbaX2m0qPx1iA4z+o8NZhpdRXNZ76EAuw/nBLqVqECxLHr3rZBYzicvXLdI7dC5f9fAdnrr79jrOrGDGVw==" saltValue="ebRLP1Ehf9DqBlOPFv9/qg==" spinCount="100000" sheet="1" formatCells="0" selectLockedCells="1"/>
  <protectedRanges>
    <protectedRange algorithmName="SHA-512" hashValue="b6wjDgsyVoFzhbBMV4JvnoAIbyRiawBpDrusAGHp0Iw/5jjwRFipEPuyjY+gcvUUxGA0lVLkiRDJLcf5bvw4mg==" saltValue="RZarRkNtuzs7NK72yfMcjg==" spinCount="100000" sqref="D18:G32 F8 F13 L37" name="Range1"/>
  </protectedRanges>
  <mergeCells count="28">
    <mergeCell ref="L27:L36"/>
    <mergeCell ref="M27:M36"/>
    <mergeCell ref="AS1:AS17"/>
    <mergeCell ref="AY1:AY17"/>
    <mergeCell ref="AT1:AT17"/>
    <mergeCell ref="AU1:AU17"/>
    <mergeCell ref="AV1:AV17"/>
    <mergeCell ref="AX1:AX17"/>
    <mergeCell ref="AW1:AW17"/>
    <mergeCell ref="L24:L26"/>
    <mergeCell ref="M24:M26"/>
    <mergeCell ref="L8:L23"/>
    <mergeCell ref="M8:M23"/>
    <mergeCell ref="AF1:AF17"/>
    <mergeCell ref="AH1:AH17"/>
    <mergeCell ref="H8:H12"/>
    <mergeCell ref="AJ1:AJ17"/>
    <mergeCell ref="AP1:AP17"/>
    <mergeCell ref="AR1:AR17"/>
    <mergeCell ref="AK1:AK17"/>
    <mergeCell ref="AG1:AG17"/>
    <mergeCell ref="AI1:AI17"/>
    <mergeCell ref="AQ1:AQ17"/>
    <mergeCell ref="AL1:AL17"/>
    <mergeCell ref="AM1:AM17"/>
    <mergeCell ref="AN1:AN17"/>
    <mergeCell ref="AO1:AO17"/>
    <mergeCell ref="D14:H15"/>
  </mergeCells>
  <conditionalFormatting sqref="C35">
    <cfRule type="containsText" dxfId="27" priority="32" operator="containsText" text="NO">
      <formula>NOT(ISERROR(SEARCH("NO",C35)))</formula>
    </cfRule>
    <cfRule type="containsText" dxfId="26" priority="33" operator="containsText" text="YES">
      <formula>NOT(ISERROR(SEARCH("YES",C35)))</formula>
    </cfRule>
  </conditionalFormatting>
  <conditionalFormatting sqref="C59">
    <cfRule type="containsText" dxfId="25" priority="30" operator="containsText" text="NO">
      <formula>NOT(ISERROR(SEARCH("NO",C59)))</formula>
    </cfRule>
    <cfRule type="containsText" dxfId="24" priority="31" operator="containsText" text="YES">
      <formula>NOT(ISERROR(SEARCH("YES",C59)))</formula>
    </cfRule>
  </conditionalFormatting>
  <conditionalFormatting sqref="C76:C77">
    <cfRule type="containsText" dxfId="23" priority="26" operator="containsText" text="NO">
      <formula>NOT(ISERROR(SEARCH("NO",C76)))</formula>
    </cfRule>
    <cfRule type="containsText" dxfId="22" priority="27" operator="containsText" text="YES">
      <formula>NOT(ISERROR(SEARCH("YES",C76)))</formula>
    </cfRule>
  </conditionalFormatting>
  <conditionalFormatting sqref="D16">
    <cfRule type="expression" dxfId="21" priority="17">
      <formula>"if($B$19:$B$32, ""red"")"</formula>
    </cfRule>
  </conditionalFormatting>
  <conditionalFormatting sqref="D19">
    <cfRule type="expression" dxfId="20" priority="14">
      <formula>$D$19&lt;=$E$18</formula>
    </cfRule>
  </conditionalFormatting>
  <conditionalFormatting sqref="D20">
    <cfRule type="expression" dxfId="19" priority="13">
      <formula>$D$20&lt;=$E$19</formula>
    </cfRule>
  </conditionalFormatting>
  <conditionalFormatting sqref="D21">
    <cfRule type="expression" dxfId="18" priority="12">
      <formula>$D$21&lt;=$E$20</formula>
    </cfRule>
  </conditionalFormatting>
  <conditionalFormatting sqref="D22">
    <cfRule type="expression" dxfId="17" priority="11">
      <formula>$D$22&lt;=$E$21</formula>
    </cfRule>
  </conditionalFormatting>
  <conditionalFormatting sqref="D23">
    <cfRule type="expression" dxfId="16" priority="10">
      <formula>$D$23&lt;=$E$22</formula>
    </cfRule>
  </conditionalFormatting>
  <conditionalFormatting sqref="D24">
    <cfRule type="expression" dxfId="15" priority="9">
      <formula>$D$24&lt;=$E$23</formula>
    </cfRule>
  </conditionalFormatting>
  <conditionalFormatting sqref="D25">
    <cfRule type="expression" dxfId="14" priority="8">
      <formula>$D$25&lt;=$E$24</formula>
    </cfRule>
  </conditionalFormatting>
  <conditionalFormatting sqref="D26">
    <cfRule type="expression" dxfId="13" priority="7">
      <formula>$D$26&lt;=$E$25</formula>
    </cfRule>
  </conditionalFormatting>
  <conditionalFormatting sqref="D27">
    <cfRule type="expression" dxfId="12" priority="6">
      <formula>$D$27&lt;=$E$26</formula>
    </cfRule>
  </conditionalFormatting>
  <conditionalFormatting sqref="D28">
    <cfRule type="expression" dxfId="11" priority="5">
      <formula>$D$28&lt;=$E$27</formula>
    </cfRule>
  </conditionalFormatting>
  <conditionalFormatting sqref="D29">
    <cfRule type="expression" dxfId="10" priority="4">
      <formula>$D$29&lt;=$E$28</formula>
    </cfRule>
  </conditionalFormatting>
  <conditionalFormatting sqref="D30">
    <cfRule type="expression" dxfId="9" priority="3">
      <formula>$D$30&lt;=$E$29</formula>
    </cfRule>
  </conditionalFormatting>
  <conditionalFormatting sqref="D31">
    <cfRule type="expression" dxfId="8" priority="2">
      <formula>$D$31&lt;=$E$30</formula>
    </cfRule>
  </conditionalFormatting>
  <conditionalFormatting sqref="D32">
    <cfRule type="expression" dxfId="7" priority="1">
      <formula>$D$32&lt;=$E$31</formula>
    </cfRule>
  </conditionalFormatting>
  <conditionalFormatting sqref="E28">
    <cfRule type="cellIs" dxfId="6" priority="24" operator="lessThanOrEqual">
      <formula>$E$27</formula>
    </cfRule>
  </conditionalFormatting>
  <conditionalFormatting sqref="H35:I35">
    <cfRule type="containsText" dxfId="5" priority="38" operator="containsText" text="NO">
      <formula>NOT(ISERROR(SEARCH("NO",H35)))</formula>
    </cfRule>
    <cfRule type="containsText" dxfId="4" priority="39" operator="containsText" text="YES">
      <formula>NOT(ISERROR(SEARCH("YES",H35)))</formula>
    </cfRule>
  </conditionalFormatting>
  <conditionalFormatting sqref="H59:I59">
    <cfRule type="containsText" dxfId="3" priority="36" operator="containsText" text="NO">
      <formula>NOT(ISERROR(SEARCH("NO",H59)))</formula>
    </cfRule>
    <cfRule type="containsText" dxfId="2" priority="37" operator="containsText" text="YES">
      <formula>NOT(ISERROR(SEARCH("YES",H59)))</formula>
    </cfRule>
  </conditionalFormatting>
  <conditionalFormatting sqref="H76:I76">
    <cfRule type="containsText" dxfId="1" priority="34" operator="containsText" text="NO">
      <formula>NOT(ISERROR(SEARCH("NO",H76)))</formula>
    </cfRule>
    <cfRule type="containsText" dxfId="0" priority="35" operator="containsText" text="YES">
      <formula>NOT(ISERROR(SEARCH("YES",H76)))</formula>
    </cfRule>
  </conditionalFormatting>
  <hyperlinks>
    <hyperlink ref="L37" r:id="rId1" xr:uid="{976A1B68-C63A-44A2-9E8B-954D105A6595}"/>
  </hyperlinks>
  <pageMargins left="0.7" right="0.7" top="0.75" bottom="0.75" header="0.3" footer="0.3"/>
  <pageSetup paperSize="9" scale="10" orientation="portrait" r:id="rId2"/>
  <ignoredErrors>
    <ignoredError xmlns:x16r3="http://schemas.microsoft.com/office/spreadsheetml/2018/08/main" sqref="Z21 Z26" x16r3:misleadingForma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67F70E8-5577-4823-84C8-EFA7EAB57934}">
          <x14:formula1>
            <xm:f>Reference!$D$4:$D$12</xm:f>
          </x14:formula1>
          <xm:sqref>F13</xm:sqref>
        </x14:dataValidation>
        <x14:dataValidation type="list" allowBlank="1" showInputMessage="1" showErrorMessage="1" xr:uid="{C3B4E0B7-DC58-4164-806E-1E67A5D705A9}">
          <x14:formula1>
            <xm:f>Reference!$C$5:$C$13</xm:f>
          </x14:formula1>
          <xm:sqref>G18:G32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51A28-F4FF-4A5D-9D7B-6B895934A339}">
  <sheetPr codeName="Sheet2"/>
  <dimension ref="B5:T29"/>
  <sheetViews>
    <sheetView topLeftCell="B1" workbookViewId="0">
      <selection activeCell="S19" sqref="S19"/>
    </sheetView>
  </sheetViews>
  <sheetFormatPr defaultRowHeight="15"/>
  <cols>
    <col min="2" max="2" width="11.28515625" bestFit="1" customWidth="1"/>
    <col min="3" max="3" width="12.42578125" bestFit="1" customWidth="1"/>
    <col min="4" max="4" width="13.7109375" bestFit="1" customWidth="1"/>
  </cols>
  <sheetData>
    <row r="5" spans="2:20">
      <c r="B5" s="85"/>
      <c r="C5" s="85"/>
      <c r="D5" s="85"/>
      <c r="E5" s="147" t="s">
        <v>51</v>
      </c>
      <c r="F5" s="147" t="s">
        <v>51</v>
      </c>
      <c r="G5" s="147" t="s">
        <v>1</v>
      </c>
      <c r="H5" s="147" t="s">
        <v>1</v>
      </c>
      <c r="I5" s="147" t="s">
        <v>2</v>
      </c>
      <c r="J5" s="147" t="s">
        <v>2</v>
      </c>
      <c r="K5" s="147" t="s">
        <v>5</v>
      </c>
      <c r="L5" s="147" t="s">
        <v>5</v>
      </c>
      <c r="M5" s="147" t="s">
        <v>6</v>
      </c>
      <c r="N5" s="147" t="s">
        <v>6</v>
      </c>
      <c r="O5" s="147" t="s">
        <v>7</v>
      </c>
      <c r="P5" s="147" t="s">
        <v>7</v>
      </c>
      <c r="Q5" s="147" t="s">
        <v>7</v>
      </c>
      <c r="R5" s="147" t="s">
        <v>8</v>
      </c>
      <c r="S5" s="147" t="s">
        <v>8</v>
      </c>
      <c r="T5" s="149" t="s">
        <v>9</v>
      </c>
    </row>
    <row r="6" spans="2:20">
      <c r="B6" s="85"/>
      <c r="C6" s="85"/>
      <c r="D6" s="85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9"/>
    </row>
    <row r="7" spans="2:20">
      <c r="B7" s="85"/>
      <c r="C7" s="85"/>
      <c r="D7" s="85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9"/>
    </row>
    <row r="8" spans="2:20">
      <c r="B8" s="85"/>
      <c r="C8" s="85"/>
      <c r="D8" s="85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9"/>
    </row>
    <row r="9" spans="2:20">
      <c r="B9" s="85"/>
      <c r="C9" s="85"/>
      <c r="D9" s="85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9"/>
    </row>
    <row r="10" spans="2:20">
      <c r="B10" s="85"/>
      <c r="C10" s="85"/>
      <c r="D10" s="85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9"/>
    </row>
    <row r="11" spans="2:20">
      <c r="B11" s="85"/>
      <c r="C11" s="85"/>
      <c r="D11" s="85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9"/>
    </row>
    <row r="12" spans="2:20">
      <c r="B12" s="85"/>
      <c r="C12" s="85"/>
      <c r="D12" s="85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9"/>
    </row>
    <row r="13" spans="2:20">
      <c r="B13" s="85"/>
      <c r="C13" s="85"/>
      <c r="D13" s="85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9"/>
    </row>
    <row r="14" spans="2:20">
      <c r="B14" s="86" t="s">
        <v>22</v>
      </c>
      <c r="C14" s="86" t="s">
        <v>23</v>
      </c>
      <c r="D14" s="87" t="s">
        <v>27</v>
      </c>
      <c r="E14" s="148"/>
      <c r="F14" s="148"/>
      <c r="G14" s="148"/>
      <c r="H14" s="148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9"/>
    </row>
    <row r="15" spans="2:20">
      <c r="B15" s="93" t="e">
        <f>IF(#REF!&lt;$F$8,$F$8,#REF!)</f>
        <v>#REF!</v>
      </c>
      <c r="C15" s="93" t="e">
        <f>IF(#REF!&gt;44195,44195,#REF!)</f>
        <v>#REF!</v>
      </c>
      <c r="D15" s="91" t="e">
        <f>#REF!</f>
        <v>#REF!</v>
      </c>
      <c r="E15" s="89" t="e">
        <f>(IF(#REF!="carer responsibility",(IF(#REF!&gt;44561,44561,#REF!))-(IF(#REF!&lt;$F$8,$F$8,#REF!)),0))*#REF!</f>
        <v>#REF!</v>
      </c>
      <c r="F15" s="92" t="e">
        <f>IF(E15&lt;28,0,E15)</f>
        <v>#REF!</v>
      </c>
      <c r="G15" s="89" t="e">
        <f>(IF(#REF!="Medical condition or disability",(IF(#REF!&gt;44561,44561,#REF!))-(IF(#REF!&lt;$F$8,$F$8,#REF!)),0))*#REF!</f>
        <v>#REF!</v>
      </c>
      <c r="H15" s="92" t="e">
        <f>IF(G15&lt;28,0,G15)</f>
        <v>#REF!</v>
      </c>
      <c r="I15" s="89" t="e">
        <f>(IF(#REF!="Maternity or Parental Leave",(IF(#REF!&gt;44561,44561,#REF!))-(IF(#REF!&lt;$F$8,$F$8,#REF!)),0))*#REF!</f>
        <v>#REF!</v>
      </c>
      <c r="J15" s="92" t="e">
        <f>IF(I15&gt;28,I15,0)</f>
        <v>#REF!</v>
      </c>
      <c r="K15" s="89" t="e">
        <f>(IF(#REF!="Unemployment",(IF(#REF!&gt;44561,44561,#REF!))-(IF(#REF!&lt;$F$8,$F$8,#REF!)),0))*#REF!</f>
        <v>#REF!</v>
      </c>
      <c r="L15" s="92" t="e">
        <f>IF(K15&gt;28,K15,0)</f>
        <v>#REF!</v>
      </c>
      <c r="M15" s="89" t="e">
        <f>(IF(#REF!="Non-research employment  ",(IF(#REF!&gt;44561,44561,#REF!))-(IF(#REF!&lt;$F$8,$F$8,#REF!)),0))*#REF!</f>
        <v>#REF!</v>
      </c>
      <c r="N15" s="92" t="e">
        <f>IF(M15&gt;28,M15,0)</f>
        <v>#REF!</v>
      </c>
      <c r="O15" s="89" t="e">
        <f>(IF(#REF!="International relocation",(IF(#REF!&gt;44561,44561,#REF!))-(IF(#REF!&lt;$F$8,$F$8,#REF!)),0))*#REF!</f>
        <v>#REF!</v>
      </c>
      <c r="P15" s="89" t="e">
        <f>IF(O15&gt;90,90,O15)</f>
        <v>#REF!</v>
      </c>
      <c r="Q15" s="92" t="e">
        <f>IF(O15&lt;28,0,P15)</f>
        <v>#REF!</v>
      </c>
      <c r="R15" s="89" t="e">
        <f>(IF(#REF!="Being the primary carer of a dependent child",(IF(#REF!&gt;44561,44561,#REF!))-(IF(#REF!&lt;$F$8,$F$8,#REF!)),0))*#REF!</f>
        <v>#REF!</v>
      </c>
      <c r="S15" s="89" t="e">
        <f>IF(R15&gt;0,730,0)</f>
        <v>#REF!</v>
      </c>
      <c r="T15" s="90" t="e">
        <f t="shared" ref="T15:T29" si="0">IF((F15+H15+J15+L15+N15+Q15+S15)&lt;28,0,(F15+H15+J15+L15+N15+Q15+S15))</f>
        <v>#REF!</v>
      </c>
    </row>
    <row r="16" spans="2:20">
      <c r="B16" s="93" t="e">
        <f t="shared" ref="B16" si="1">IF(#REF!&lt;$F$8,$F$8,#REF!)</f>
        <v>#REF!</v>
      </c>
      <c r="C16" s="93" t="e">
        <f t="shared" ref="C16" si="2">IF(#REF!&gt;44195,44195,#REF!)</f>
        <v>#REF!</v>
      </c>
      <c r="D16" s="91" t="e">
        <f t="shared" ref="D16" si="3">#REF!</f>
        <v>#REF!</v>
      </c>
      <c r="E16" s="89" t="e">
        <f>(IF(#REF!="carer responsibility",(IF(#REF!&gt;44561,44561,#REF!))-(IF(#REF!&lt;$F$8,$F$8,#REF!)),0))*#REF!</f>
        <v>#REF!</v>
      </c>
      <c r="F16" s="92" t="e">
        <f t="shared" ref="F16:F29" si="4">IF(E16&lt;28,0,E16)</f>
        <v>#REF!</v>
      </c>
      <c r="G16" s="89" t="e">
        <f t="shared" ref="G16" si="5">(IF(#REF!="Medical condition or disability",(IF(#REF!&gt;44561,44561,#REF!))-(IF(#REF!&lt;$F$8,$F$8,#REF!)),0))*#REF!</f>
        <v>#REF!</v>
      </c>
      <c r="H16" s="92" t="e">
        <f t="shared" ref="H16:H29" si="6">IF(G16&lt;28,0,G16)</f>
        <v>#REF!</v>
      </c>
      <c r="I16" s="89" t="e">
        <f t="shared" ref="I16" si="7">(IF(#REF!="Maternity or Parental Leave",(IF(#REF!&gt;44561,44561,#REF!))-(IF(#REF!&lt;$F$8,$F$8,#REF!)),0))*#REF!</f>
        <v>#REF!</v>
      </c>
      <c r="J16" s="92" t="e">
        <f t="shared" ref="J16:J29" si="8">IF(I16&gt;28,I16,0)</f>
        <v>#REF!</v>
      </c>
      <c r="K16" s="89" t="e">
        <f t="shared" ref="K16" si="9">(IF(#REF!="Unemployment",(IF(#REF!&gt;44561,44561,#REF!))-(IF(#REF!&lt;$F$8,$F$8,#REF!)),0))*#REF!</f>
        <v>#REF!</v>
      </c>
      <c r="L16" s="92" t="e">
        <f t="shared" ref="L16:N29" si="10">IF(K16&gt;28,K16,0)</f>
        <v>#REF!</v>
      </c>
      <c r="M16" s="89" t="e">
        <f t="shared" ref="M16" si="11">(IF(#REF!="Non-research employment  ",(IF(#REF!&gt;44561,44561,#REF!))-(IF(#REF!&lt;$F$8,$F$8,#REF!)),0))*#REF!</f>
        <v>#REF!</v>
      </c>
      <c r="N16" s="92" t="e">
        <f t="shared" si="10"/>
        <v>#REF!</v>
      </c>
      <c r="O16" s="89" t="e">
        <f t="shared" ref="O16" si="12">(IF(#REF!="International relocation",(IF(#REF!&gt;44561,44561,#REF!))-(IF(#REF!&lt;$F$8,$F$8,#REF!)),0))*#REF!</f>
        <v>#REF!</v>
      </c>
      <c r="P16" s="89" t="e">
        <f t="shared" ref="P16:P29" si="13">IF(O16&gt;90,90,O16)</f>
        <v>#REF!</v>
      </c>
      <c r="Q16" s="92" t="e">
        <f t="shared" ref="Q16:Q29" si="14">IF(O16&lt;28,0,P16)</f>
        <v>#REF!</v>
      </c>
      <c r="R16" s="89" t="e">
        <f t="shared" ref="R16" si="15">(IF(#REF!="Being the primary carer of a dependent child",(IF(#REF!&gt;44561,44561,#REF!))-(IF(#REF!&lt;$F$8,$F$8,#REF!)),0))*#REF!</f>
        <v>#REF!</v>
      </c>
      <c r="S16" s="89" t="e">
        <f>IF(R16&gt;0,730,0)</f>
        <v>#REF!</v>
      </c>
      <c r="T16" s="90" t="e">
        <f t="shared" si="0"/>
        <v>#REF!</v>
      </c>
    </row>
    <row r="17" spans="2:20">
      <c r="B17" s="93" t="e">
        <f t="shared" ref="B17" si="16">IF(#REF!&lt;$F$8,$F$8,#REF!)</f>
        <v>#REF!</v>
      </c>
      <c r="C17" s="93" t="e">
        <f t="shared" ref="C17" si="17">IF(#REF!&gt;44195,44195,#REF!)</f>
        <v>#REF!</v>
      </c>
      <c r="D17" s="91" t="e">
        <f t="shared" ref="D17" si="18">#REF!</f>
        <v>#REF!</v>
      </c>
      <c r="E17" s="89" t="e">
        <f>(IF(#REF!="carer responsibility",(IF(#REF!&gt;44561,44561,#REF!))-(IF(#REF!&lt;$F$8,$F$8,#REF!)),0))*#REF!</f>
        <v>#REF!</v>
      </c>
      <c r="F17" s="92" t="e">
        <f t="shared" si="4"/>
        <v>#REF!</v>
      </c>
      <c r="G17" s="89" t="e">
        <f t="shared" ref="G17" si="19">(IF(#REF!="Medical condition or disability",(IF(#REF!&gt;44561,44561,#REF!))-(IF(#REF!&lt;$F$8,$F$8,#REF!)),0))*#REF!</f>
        <v>#REF!</v>
      </c>
      <c r="H17" s="92" t="e">
        <f t="shared" si="6"/>
        <v>#REF!</v>
      </c>
      <c r="I17" s="89" t="e">
        <f t="shared" ref="I17" si="20">(IF(#REF!="Maternity or Parental Leave",(IF(#REF!&gt;44561,44561,#REF!))-(IF(#REF!&lt;$F$8,$F$8,#REF!)),0))*#REF!</f>
        <v>#REF!</v>
      </c>
      <c r="J17" s="92" t="e">
        <f t="shared" si="8"/>
        <v>#REF!</v>
      </c>
      <c r="K17" s="89" t="e">
        <f t="shared" ref="K17" si="21">(IF(#REF!="Unemployment",(IF(#REF!&gt;44561,44561,#REF!))-(IF(#REF!&lt;$F$8,$F$8,#REF!)),0))*#REF!</f>
        <v>#REF!</v>
      </c>
      <c r="L17" s="92" t="e">
        <f t="shared" si="10"/>
        <v>#REF!</v>
      </c>
      <c r="M17" s="89" t="e">
        <f t="shared" ref="M17" si="22">(IF(#REF!="Non-research employment  ",(IF(#REF!&gt;44561,44561,#REF!))-(IF(#REF!&lt;$F$8,$F$8,#REF!)),0))*#REF!</f>
        <v>#REF!</v>
      </c>
      <c r="N17" s="92" t="e">
        <f t="shared" si="10"/>
        <v>#REF!</v>
      </c>
      <c r="O17" s="89" t="e">
        <f t="shared" ref="O17" si="23">(IF(#REF!="International relocation",(IF(#REF!&gt;44561,44561,#REF!))-(IF(#REF!&lt;$F$8,$F$8,#REF!)),0))*#REF!</f>
        <v>#REF!</v>
      </c>
      <c r="P17" s="89" t="e">
        <f t="shared" si="13"/>
        <v>#REF!</v>
      </c>
      <c r="Q17" s="92" t="e">
        <f t="shared" si="14"/>
        <v>#REF!</v>
      </c>
      <c r="R17" s="89" t="e">
        <f t="shared" ref="R17" si="24">(IF(#REF!="Being the primary carer of a dependent child",(IF(#REF!&gt;44561,44561,#REF!))-(IF(#REF!&lt;$F$8,$F$8,#REF!)),0))*#REF!</f>
        <v>#REF!</v>
      </c>
      <c r="S17" s="89" t="e">
        <f t="shared" ref="S17:S29" si="25">IF(R17&gt;0,730,0)</f>
        <v>#REF!</v>
      </c>
      <c r="T17" s="90" t="e">
        <f t="shared" si="0"/>
        <v>#REF!</v>
      </c>
    </row>
    <row r="18" spans="2:20">
      <c r="B18" s="93" t="e">
        <f t="shared" ref="B18" si="26">IF(#REF!&lt;$F$8,$F$8,#REF!)</f>
        <v>#REF!</v>
      </c>
      <c r="C18" s="93" t="e">
        <f t="shared" ref="C18" si="27">IF(#REF!&gt;44195,44195,#REF!)</f>
        <v>#REF!</v>
      </c>
      <c r="D18" s="91" t="e">
        <f t="shared" ref="D18" si="28">#REF!</f>
        <v>#REF!</v>
      </c>
      <c r="E18" s="89" t="e">
        <f>(IF(#REF!="carer responsibility",(IF(#REF!&gt;44561,44561,#REF!))-(IF(#REF!&lt;$F$8,$F$8,#REF!)),0))*#REF!</f>
        <v>#REF!</v>
      </c>
      <c r="F18" s="92" t="e">
        <f t="shared" si="4"/>
        <v>#REF!</v>
      </c>
      <c r="G18" s="89" t="e">
        <f t="shared" ref="G18" si="29">(IF(#REF!="Medical condition or disability",(IF(#REF!&gt;44561,44561,#REF!))-(IF(#REF!&lt;$F$8,$F$8,#REF!)),0))*#REF!</f>
        <v>#REF!</v>
      </c>
      <c r="H18" s="92" t="e">
        <f t="shared" si="6"/>
        <v>#REF!</v>
      </c>
      <c r="I18" s="89" t="e">
        <f t="shared" ref="I18" si="30">(IF(#REF!="Maternity or Parental Leave",(IF(#REF!&gt;44561,44561,#REF!))-(IF(#REF!&lt;$F$8,$F$8,#REF!)),0))*#REF!</f>
        <v>#REF!</v>
      </c>
      <c r="J18" s="92" t="e">
        <f t="shared" si="8"/>
        <v>#REF!</v>
      </c>
      <c r="K18" s="89" t="e">
        <f t="shared" ref="K18" si="31">(IF(#REF!="Unemployment",(IF(#REF!&gt;44561,44561,#REF!))-(IF(#REF!&lt;$F$8,$F$8,#REF!)),0))*#REF!</f>
        <v>#REF!</v>
      </c>
      <c r="L18" s="92" t="e">
        <f t="shared" si="10"/>
        <v>#REF!</v>
      </c>
      <c r="M18" s="89" t="e">
        <f t="shared" ref="M18" si="32">(IF(#REF!="Non-research employment  ",(IF(#REF!&gt;44561,44561,#REF!))-(IF(#REF!&lt;$F$8,$F$8,#REF!)),0))*#REF!</f>
        <v>#REF!</v>
      </c>
      <c r="N18" s="92" t="e">
        <f t="shared" si="10"/>
        <v>#REF!</v>
      </c>
      <c r="O18" s="89" t="e">
        <f t="shared" ref="O18" si="33">(IF(#REF!="International relocation",(IF(#REF!&gt;44561,44561,#REF!))-(IF(#REF!&lt;$F$8,$F$8,#REF!)),0))*#REF!</f>
        <v>#REF!</v>
      </c>
      <c r="P18" s="89" t="e">
        <f t="shared" si="13"/>
        <v>#REF!</v>
      </c>
      <c r="Q18" s="92" t="e">
        <f t="shared" si="14"/>
        <v>#REF!</v>
      </c>
      <c r="R18" s="89" t="e">
        <f t="shared" ref="R18" si="34">(IF(#REF!="Being the primary carer of a dependent child",(IF(#REF!&gt;44561,44561,#REF!))-(IF(#REF!&lt;$F$8,$F$8,#REF!)),0))*#REF!</f>
        <v>#REF!</v>
      </c>
      <c r="S18" s="89" t="e">
        <f t="shared" si="25"/>
        <v>#REF!</v>
      </c>
      <c r="T18" s="90" t="e">
        <f t="shared" si="0"/>
        <v>#REF!</v>
      </c>
    </row>
    <row r="19" spans="2:20">
      <c r="B19" s="93" t="e">
        <f t="shared" ref="B19" si="35">IF(#REF!&lt;$F$8,$F$8,#REF!)</f>
        <v>#REF!</v>
      </c>
      <c r="C19" s="93" t="e">
        <f t="shared" ref="C19" si="36">IF(#REF!&gt;44195,44195,#REF!)</f>
        <v>#REF!</v>
      </c>
      <c r="D19" s="91" t="e">
        <f t="shared" ref="D19" si="37">#REF!</f>
        <v>#REF!</v>
      </c>
      <c r="E19" s="89" t="e">
        <f>(IF(#REF!="carer responsibility",(IF(#REF!&gt;44561,44561,#REF!))-(IF(#REF!&lt;$F$8,$F$8,#REF!)),0))*#REF!</f>
        <v>#REF!</v>
      </c>
      <c r="F19" s="92" t="e">
        <f t="shared" si="4"/>
        <v>#REF!</v>
      </c>
      <c r="G19" s="89" t="e">
        <f t="shared" ref="G19" si="38">(IF(#REF!="Medical condition or disability",(IF(#REF!&gt;44561,44561,#REF!))-(IF(#REF!&lt;$F$8,$F$8,#REF!)),0))*#REF!</f>
        <v>#REF!</v>
      </c>
      <c r="H19" s="92" t="e">
        <f t="shared" si="6"/>
        <v>#REF!</v>
      </c>
      <c r="I19" s="89" t="e">
        <f t="shared" ref="I19" si="39">(IF(#REF!="Maternity or Parental Leave",(IF(#REF!&gt;44561,44561,#REF!))-(IF(#REF!&lt;$F$8,$F$8,#REF!)),0))*#REF!</f>
        <v>#REF!</v>
      </c>
      <c r="J19" s="92" t="e">
        <f t="shared" si="8"/>
        <v>#REF!</v>
      </c>
      <c r="K19" s="89" t="e">
        <f t="shared" ref="K19" si="40">(IF(#REF!="Unemployment",(IF(#REF!&gt;44561,44561,#REF!))-(IF(#REF!&lt;$F$8,$F$8,#REF!)),0))*#REF!</f>
        <v>#REF!</v>
      </c>
      <c r="L19" s="92" t="e">
        <f t="shared" si="10"/>
        <v>#REF!</v>
      </c>
      <c r="M19" s="89" t="e">
        <f t="shared" ref="M19" si="41">(IF(#REF!="Non-research employment  ",(IF(#REF!&gt;44561,44561,#REF!))-(IF(#REF!&lt;$F$8,$F$8,#REF!)),0))*#REF!</f>
        <v>#REF!</v>
      </c>
      <c r="N19" s="92" t="e">
        <f t="shared" si="10"/>
        <v>#REF!</v>
      </c>
      <c r="O19" s="89" t="e">
        <f t="shared" ref="O19" si="42">(IF(#REF!="International relocation",(IF(#REF!&gt;44561,44561,#REF!))-(IF(#REF!&lt;$F$8,$F$8,#REF!)),0))*#REF!</f>
        <v>#REF!</v>
      </c>
      <c r="P19" s="89" t="e">
        <f t="shared" si="13"/>
        <v>#REF!</v>
      </c>
      <c r="Q19" s="92" t="e">
        <f t="shared" si="14"/>
        <v>#REF!</v>
      </c>
      <c r="R19" s="89" t="e">
        <f t="shared" ref="R19" si="43">(IF(#REF!="Being the primary carer of a dependent child",(IF(#REF!&gt;44561,44561,#REF!))-(IF(#REF!&lt;$F$8,$F$8,#REF!)),0))*#REF!</f>
        <v>#REF!</v>
      </c>
      <c r="S19" s="89" t="e">
        <f t="shared" si="25"/>
        <v>#REF!</v>
      </c>
      <c r="T19" s="90" t="e">
        <f t="shared" si="0"/>
        <v>#REF!</v>
      </c>
    </row>
    <row r="20" spans="2:20">
      <c r="B20" s="93" t="e">
        <f t="shared" ref="B20" si="44">IF(#REF!&lt;$F$8,$F$8,#REF!)</f>
        <v>#REF!</v>
      </c>
      <c r="C20" s="93" t="e">
        <f t="shared" ref="C20" si="45">IF(#REF!&gt;44195,44195,#REF!)</f>
        <v>#REF!</v>
      </c>
      <c r="D20" s="91" t="e">
        <f t="shared" ref="D20" si="46">#REF!</f>
        <v>#REF!</v>
      </c>
      <c r="E20" s="89" t="e">
        <f>(IF(#REF!="carer responsibility",(IF(#REF!&gt;44561,44561,#REF!))-(IF(#REF!&lt;$F$8,$F$8,#REF!)),0))*#REF!</f>
        <v>#REF!</v>
      </c>
      <c r="F20" s="92" t="e">
        <f t="shared" si="4"/>
        <v>#REF!</v>
      </c>
      <c r="G20" s="89" t="e">
        <f t="shared" ref="G20" si="47">(IF(#REF!="Medical condition or disability",(IF(#REF!&gt;44561,44561,#REF!))-(IF(#REF!&lt;$F$8,$F$8,#REF!)),0))*#REF!</f>
        <v>#REF!</v>
      </c>
      <c r="H20" s="92" t="e">
        <f t="shared" si="6"/>
        <v>#REF!</v>
      </c>
      <c r="I20" s="89" t="e">
        <f t="shared" ref="I20" si="48">(IF(#REF!="Maternity or Parental Leave",(IF(#REF!&gt;44561,44561,#REF!))-(IF(#REF!&lt;$F$8,$F$8,#REF!)),0))*#REF!</f>
        <v>#REF!</v>
      </c>
      <c r="J20" s="92" t="e">
        <f t="shared" si="8"/>
        <v>#REF!</v>
      </c>
      <c r="K20" s="89" t="e">
        <f t="shared" ref="K20" si="49">(IF(#REF!="Unemployment",(IF(#REF!&gt;44561,44561,#REF!))-(IF(#REF!&lt;$F$8,$F$8,#REF!)),0))*#REF!</f>
        <v>#REF!</v>
      </c>
      <c r="L20" s="92" t="e">
        <f t="shared" si="10"/>
        <v>#REF!</v>
      </c>
      <c r="M20" s="89" t="e">
        <f t="shared" ref="M20" si="50">(IF(#REF!="Non-research employment  ",(IF(#REF!&gt;44561,44561,#REF!))-(IF(#REF!&lt;$F$8,$F$8,#REF!)),0))*#REF!</f>
        <v>#REF!</v>
      </c>
      <c r="N20" s="92" t="e">
        <f t="shared" si="10"/>
        <v>#REF!</v>
      </c>
      <c r="O20" s="89" t="e">
        <f t="shared" ref="O20" si="51">(IF(#REF!="International relocation",(IF(#REF!&gt;44561,44561,#REF!))-(IF(#REF!&lt;$F$8,$F$8,#REF!)),0))*#REF!</f>
        <v>#REF!</v>
      </c>
      <c r="P20" s="89" t="e">
        <f t="shared" si="13"/>
        <v>#REF!</v>
      </c>
      <c r="Q20" s="92" t="e">
        <f t="shared" si="14"/>
        <v>#REF!</v>
      </c>
      <c r="R20" s="89" t="e">
        <f t="shared" ref="R20" si="52">(IF(#REF!="Being the primary carer of a dependent child",(IF(#REF!&gt;44561,44561,#REF!))-(IF(#REF!&lt;$F$8,$F$8,#REF!)),0))*#REF!</f>
        <v>#REF!</v>
      </c>
      <c r="S20" s="89" t="e">
        <f t="shared" si="25"/>
        <v>#REF!</v>
      </c>
      <c r="T20" s="90" t="e">
        <f t="shared" si="0"/>
        <v>#REF!</v>
      </c>
    </row>
    <row r="21" spans="2:20">
      <c r="B21" s="93" t="e">
        <f t="shared" ref="B21" si="53">IF(#REF!&lt;$F$8,$F$8,#REF!)</f>
        <v>#REF!</v>
      </c>
      <c r="C21" s="93" t="e">
        <f t="shared" ref="C21" si="54">IF(#REF!&gt;44195,44195,#REF!)</f>
        <v>#REF!</v>
      </c>
      <c r="D21" s="91" t="e">
        <f t="shared" ref="D21" si="55">#REF!</f>
        <v>#REF!</v>
      </c>
      <c r="E21" s="89" t="e">
        <f>(IF(#REF!="carer responsibility",(IF(#REF!&gt;44561,44561,#REF!))-(IF(#REF!&lt;$F$8,$F$8,#REF!)),0))*#REF!</f>
        <v>#REF!</v>
      </c>
      <c r="F21" s="92" t="e">
        <f t="shared" si="4"/>
        <v>#REF!</v>
      </c>
      <c r="G21" s="89" t="e">
        <f t="shared" ref="G21" si="56">(IF(#REF!="Medical condition or disability",(IF(#REF!&gt;44561,44561,#REF!))-(IF(#REF!&lt;$F$8,$F$8,#REF!)),0))*#REF!</f>
        <v>#REF!</v>
      </c>
      <c r="H21" s="92" t="e">
        <f t="shared" si="6"/>
        <v>#REF!</v>
      </c>
      <c r="I21" s="89" t="e">
        <f t="shared" ref="I21" si="57">(IF(#REF!="Maternity or Parental Leave",(IF(#REF!&gt;44561,44561,#REF!))-(IF(#REF!&lt;$F$8,$F$8,#REF!)),0))*#REF!</f>
        <v>#REF!</v>
      </c>
      <c r="J21" s="92" t="e">
        <f t="shared" si="8"/>
        <v>#REF!</v>
      </c>
      <c r="K21" s="89" t="e">
        <f t="shared" ref="K21" si="58">(IF(#REF!="Unemployment",(IF(#REF!&gt;44561,44561,#REF!))-(IF(#REF!&lt;$F$8,$F$8,#REF!)),0))*#REF!</f>
        <v>#REF!</v>
      </c>
      <c r="L21" s="92" t="e">
        <f t="shared" si="10"/>
        <v>#REF!</v>
      </c>
      <c r="M21" s="89" t="e">
        <f t="shared" ref="M21" si="59">(IF(#REF!="Non-research employment  ",(IF(#REF!&gt;44561,44561,#REF!))-(IF(#REF!&lt;$F$8,$F$8,#REF!)),0))*#REF!</f>
        <v>#REF!</v>
      </c>
      <c r="N21" s="92" t="e">
        <f t="shared" si="10"/>
        <v>#REF!</v>
      </c>
      <c r="O21" s="89" t="e">
        <f t="shared" ref="O21" si="60">(IF(#REF!="International relocation",(IF(#REF!&gt;44561,44561,#REF!))-(IF(#REF!&lt;$F$8,$F$8,#REF!)),0))*#REF!</f>
        <v>#REF!</v>
      </c>
      <c r="P21" s="89" t="e">
        <f t="shared" si="13"/>
        <v>#REF!</v>
      </c>
      <c r="Q21" s="92" t="e">
        <f t="shared" si="14"/>
        <v>#REF!</v>
      </c>
      <c r="R21" s="89" t="e">
        <f t="shared" ref="R21" si="61">(IF(#REF!="Being the primary carer of a dependent child",(IF(#REF!&gt;44561,44561,#REF!))-(IF(#REF!&lt;$F$8,$F$8,#REF!)),0))*#REF!</f>
        <v>#REF!</v>
      </c>
      <c r="S21" s="89" t="e">
        <f t="shared" si="25"/>
        <v>#REF!</v>
      </c>
      <c r="T21" s="90" t="e">
        <f t="shared" si="0"/>
        <v>#REF!</v>
      </c>
    </row>
    <row r="22" spans="2:20">
      <c r="B22" s="93" t="e">
        <f t="shared" ref="B22" si="62">IF(#REF!&lt;$F$8,$F$8,#REF!)</f>
        <v>#REF!</v>
      </c>
      <c r="C22" s="93" t="e">
        <f t="shared" ref="C22" si="63">IF(#REF!&gt;44195,44195,#REF!)</f>
        <v>#REF!</v>
      </c>
      <c r="D22" s="91" t="e">
        <f t="shared" ref="D22" si="64">#REF!</f>
        <v>#REF!</v>
      </c>
      <c r="E22" s="89" t="e">
        <f>(IF(#REF!="carer responsibility",(IF(#REF!&gt;44561,44561,#REF!))-(IF(#REF!&lt;$F$8,$F$8,#REF!)),0))*#REF!</f>
        <v>#REF!</v>
      </c>
      <c r="F22" s="92" t="e">
        <f t="shared" si="4"/>
        <v>#REF!</v>
      </c>
      <c r="G22" s="89" t="e">
        <f t="shared" ref="G22" si="65">(IF(#REF!="Medical condition or disability",(IF(#REF!&gt;44561,44561,#REF!))-(IF(#REF!&lt;$F$8,$F$8,#REF!)),0))*#REF!</f>
        <v>#REF!</v>
      </c>
      <c r="H22" s="92" t="e">
        <f t="shared" si="6"/>
        <v>#REF!</v>
      </c>
      <c r="I22" s="89" t="e">
        <f t="shared" ref="I22" si="66">(IF(#REF!="Maternity or Parental Leave",(IF(#REF!&gt;44561,44561,#REF!))-(IF(#REF!&lt;$F$8,$F$8,#REF!)),0))*#REF!</f>
        <v>#REF!</v>
      </c>
      <c r="J22" s="92" t="e">
        <f t="shared" si="8"/>
        <v>#REF!</v>
      </c>
      <c r="K22" s="89" t="e">
        <f t="shared" ref="K22" si="67">(IF(#REF!="Unemployment",(IF(#REF!&gt;44561,44561,#REF!))-(IF(#REF!&lt;$F$8,$F$8,#REF!)),0))*#REF!</f>
        <v>#REF!</v>
      </c>
      <c r="L22" s="92" t="e">
        <f t="shared" si="10"/>
        <v>#REF!</v>
      </c>
      <c r="M22" s="89" t="e">
        <f t="shared" ref="M22" si="68">(IF(#REF!="Non-research employment  ",(IF(#REF!&gt;44561,44561,#REF!))-(IF(#REF!&lt;$F$8,$F$8,#REF!)),0))*#REF!</f>
        <v>#REF!</v>
      </c>
      <c r="N22" s="92" t="e">
        <f t="shared" si="10"/>
        <v>#REF!</v>
      </c>
      <c r="O22" s="89" t="e">
        <f t="shared" ref="O22" si="69">(IF(#REF!="International relocation",(IF(#REF!&gt;44561,44561,#REF!))-(IF(#REF!&lt;$F$8,$F$8,#REF!)),0))*#REF!</f>
        <v>#REF!</v>
      </c>
      <c r="P22" s="89" t="e">
        <f t="shared" si="13"/>
        <v>#REF!</v>
      </c>
      <c r="Q22" s="92" t="e">
        <f t="shared" si="14"/>
        <v>#REF!</v>
      </c>
      <c r="R22" s="89" t="e">
        <f t="shared" ref="R22" si="70">(IF(#REF!="Being the primary carer of a dependent child",(IF(#REF!&gt;44561,44561,#REF!))-(IF(#REF!&lt;$F$8,$F$8,#REF!)),0))*#REF!</f>
        <v>#REF!</v>
      </c>
      <c r="S22" s="89" t="e">
        <f t="shared" si="25"/>
        <v>#REF!</v>
      </c>
      <c r="T22" s="90" t="e">
        <f t="shared" si="0"/>
        <v>#REF!</v>
      </c>
    </row>
    <row r="23" spans="2:20">
      <c r="B23" s="93" t="e">
        <f t="shared" ref="B23" si="71">IF(#REF!&lt;$F$8,$F$8,#REF!)</f>
        <v>#REF!</v>
      </c>
      <c r="C23" s="93" t="e">
        <f t="shared" ref="C23" si="72">IF(#REF!&gt;44195,44195,#REF!)</f>
        <v>#REF!</v>
      </c>
      <c r="D23" s="91" t="e">
        <f t="shared" ref="D23" si="73">#REF!</f>
        <v>#REF!</v>
      </c>
      <c r="E23" s="89" t="e">
        <f>(IF(#REF!="carer responsibility",(IF(#REF!&gt;44561,44561,#REF!))-(IF(#REF!&lt;$F$8,$F$8,#REF!)),0))*#REF!</f>
        <v>#REF!</v>
      </c>
      <c r="F23" s="92" t="e">
        <f t="shared" si="4"/>
        <v>#REF!</v>
      </c>
      <c r="G23" s="89" t="e">
        <f t="shared" ref="G23" si="74">(IF(#REF!="Medical condition or disability",(IF(#REF!&gt;44561,44561,#REF!))-(IF(#REF!&lt;$F$8,$F$8,#REF!)),0))*#REF!</f>
        <v>#REF!</v>
      </c>
      <c r="H23" s="92" t="e">
        <f t="shared" si="6"/>
        <v>#REF!</v>
      </c>
      <c r="I23" s="89" t="e">
        <f t="shared" ref="I23" si="75">(IF(#REF!="Maternity or Parental Leave",(IF(#REF!&gt;44561,44561,#REF!))-(IF(#REF!&lt;$F$8,$F$8,#REF!)),0))*#REF!</f>
        <v>#REF!</v>
      </c>
      <c r="J23" s="92" t="e">
        <f t="shared" si="8"/>
        <v>#REF!</v>
      </c>
      <c r="K23" s="89" t="e">
        <f t="shared" ref="K23" si="76">(IF(#REF!="Unemployment",(IF(#REF!&gt;44561,44561,#REF!))-(IF(#REF!&lt;$F$8,$F$8,#REF!)),0))*#REF!</f>
        <v>#REF!</v>
      </c>
      <c r="L23" s="92" t="e">
        <f t="shared" si="10"/>
        <v>#REF!</v>
      </c>
      <c r="M23" s="89" t="e">
        <f t="shared" ref="M23" si="77">(IF(#REF!="Non-research employment  ",(IF(#REF!&gt;44561,44561,#REF!))-(IF(#REF!&lt;$F$8,$F$8,#REF!)),0))*#REF!</f>
        <v>#REF!</v>
      </c>
      <c r="N23" s="92" t="e">
        <f t="shared" si="10"/>
        <v>#REF!</v>
      </c>
      <c r="O23" s="89" t="e">
        <f t="shared" ref="O23" si="78">(IF(#REF!="International relocation",(IF(#REF!&gt;44561,44561,#REF!))-(IF(#REF!&lt;$F$8,$F$8,#REF!)),0))*#REF!</f>
        <v>#REF!</v>
      </c>
      <c r="P23" s="89" t="e">
        <f t="shared" si="13"/>
        <v>#REF!</v>
      </c>
      <c r="Q23" s="92" t="e">
        <f t="shared" si="14"/>
        <v>#REF!</v>
      </c>
      <c r="R23" s="89" t="e">
        <f t="shared" ref="R23" si="79">(IF(#REF!="Being the primary carer of a dependent child",(IF(#REF!&gt;44561,44561,#REF!))-(IF(#REF!&lt;$F$8,$F$8,#REF!)),0))*#REF!</f>
        <v>#REF!</v>
      </c>
      <c r="S23" s="89" t="e">
        <f t="shared" si="25"/>
        <v>#REF!</v>
      </c>
      <c r="T23" s="90" t="e">
        <f t="shared" si="0"/>
        <v>#REF!</v>
      </c>
    </row>
    <row r="24" spans="2:20">
      <c r="B24" s="93" t="e">
        <f t="shared" ref="B24" si="80">IF(#REF!&lt;$F$8,$F$8,#REF!)</f>
        <v>#REF!</v>
      </c>
      <c r="C24" s="93" t="e">
        <f t="shared" ref="C24" si="81">IF(#REF!&gt;44195,44195,#REF!)</f>
        <v>#REF!</v>
      </c>
      <c r="D24" s="91" t="e">
        <f t="shared" ref="D24" si="82">#REF!</f>
        <v>#REF!</v>
      </c>
      <c r="E24" s="89" t="e">
        <f>(IF(#REF!="carer responsibility",(IF(#REF!&gt;44561,44561,#REF!))-(IF(#REF!&lt;$F$8,$F$8,#REF!)),0))*#REF!</f>
        <v>#REF!</v>
      </c>
      <c r="F24" s="92" t="e">
        <f t="shared" si="4"/>
        <v>#REF!</v>
      </c>
      <c r="G24" s="89" t="e">
        <f t="shared" ref="G24" si="83">(IF(#REF!="Medical condition or disability",(IF(#REF!&gt;44561,44561,#REF!))-(IF(#REF!&lt;$F$8,$F$8,#REF!)),0))*#REF!</f>
        <v>#REF!</v>
      </c>
      <c r="H24" s="92" t="e">
        <f t="shared" si="6"/>
        <v>#REF!</v>
      </c>
      <c r="I24" s="89" t="e">
        <f t="shared" ref="I24" si="84">(IF(#REF!="Maternity or Parental Leave",(IF(#REF!&gt;44561,44561,#REF!))-(IF(#REF!&lt;$F$8,$F$8,#REF!)),0))*#REF!</f>
        <v>#REF!</v>
      </c>
      <c r="J24" s="92" t="e">
        <f t="shared" si="8"/>
        <v>#REF!</v>
      </c>
      <c r="K24" s="89" t="e">
        <f t="shared" ref="K24" si="85">(IF(#REF!="Unemployment",(IF(#REF!&gt;44561,44561,#REF!))-(IF(#REF!&lt;$F$8,$F$8,#REF!)),0))*#REF!</f>
        <v>#REF!</v>
      </c>
      <c r="L24" s="92" t="e">
        <f t="shared" si="10"/>
        <v>#REF!</v>
      </c>
      <c r="M24" s="89" t="e">
        <f t="shared" ref="M24" si="86">(IF(#REF!="Non-research employment  ",(IF(#REF!&gt;44561,44561,#REF!))-(IF(#REF!&lt;$F$8,$F$8,#REF!)),0))*#REF!</f>
        <v>#REF!</v>
      </c>
      <c r="N24" s="92" t="e">
        <f t="shared" si="10"/>
        <v>#REF!</v>
      </c>
      <c r="O24" s="89" t="e">
        <f t="shared" ref="O24" si="87">(IF(#REF!="International relocation",(IF(#REF!&gt;44561,44561,#REF!))-(IF(#REF!&lt;$F$8,$F$8,#REF!)),0))*#REF!</f>
        <v>#REF!</v>
      </c>
      <c r="P24" s="89" t="e">
        <f t="shared" si="13"/>
        <v>#REF!</v>
      </c>
      <c r="Q24" s="92" t="e">
        <f t="shared" si="14"/>
        <v>#REF!</v>
      </c>
      <c r="R24" s="89" t="e">
        <f t="shared" ref="R24" si="88">(IF(#REF!="Being the primary carer of a dependent child",(IF(#REF!&gt;44561,44561,#REF!))-(IF(#REF!&lt;$F$8,$F$8,#REF!)),0))*#REF!</f>
        <v>#REF!</v>
      </c>
      <c r="S24" s="89" t="e">
        <f t="shared" si="25"/>
        <v>#REF!</v>
      </c>
      <c r="T24" s="90" t="e">
        <f t="shared" si="0"/>
        <v>#REF!</v>
      </c>
    </row>
    <row r="25" spans="2:20">
      <c r="B25" s="93" t="e">
        <f t="shared" ref="B25" si="89">IF(#REF!&lt;$F$8,$F$8,#REF!)</f>
        <v>#REF!</v>
      </c>
      <c r="C25" s="93" t="e">
        <f t="shared" ref="C25" si="90">IF(#REF!&gt;44195,44195,#REF!)</f>
        <v>#REF!</v>
      </c>
      <c r="D25" s="91" t="e">
        <f t="shared" ref="D25" si="91">#REF!</f>
        <v>#REF!</v>
      </c>
      <c r="E25" s="89" t="e">
        <f>(IF(#REF!="carer responsibility",(IF(#REF!&gt;44561,44561,#REF!))-(IF(#REF!&lt;$F$8,$F$8,#REF!)),0))*#REF!</f>
        <v>#REF!</v>
      </c>
      <c r="F25" s="92" t="e">
        <f t="shared" si="4"/>
        <v>#REF!</v>
      </c>
      <c r="G25" s="89" t="e">
        <f t="shared" ref="G25" si="92">(IF(#REF!="Medical condition or disability",(IF(#REF!&gt;44561,44561,#REF!))-(IF(#REF!&lt;$F$8,$F$8,#REF!)),0))*#REF!</f>
        <v>#REF!</v>
      </c>
      <c r="H25" s="92" t="e">
        <f t="shared" si="6"/>
        <v>#REF!</v>
      </c>
      <c r="I25" s="89" t="e">
        <f t="shared" ref="I25" si="93">(IF(#REF!="Maternity or Parental Leave",(IF(#REF!&gt;44561,44561,#REF!))-(IF(#REF!&lt;$F$8,$F$8,#REF!)),0))*#REF!</f>
        <v>#REF!</v>
      </c>
      <c r="J25" s="92" t="e">
        <f t="shared" si="8"/>
        <v>#REF!</v>
      </c>
      <c r="K25" s="89" t="e">
        <f t="shared" ref="K25" si="94">(IF(#REF!="Unemployment",(IF(#REF!&gt;44561,44561,#REF!))-(IF(#REF!&lt;$F$8,$F$8,#REF!)),0))*#REF!</f>
        <v>#REF!</v>
      </c>
      <c r="L25" s="92" t="e">
        <f t="shared" si="10"/>
        <v>#REF!</v>
      </c>
      <c r="M25" s="89" t="e">
        <f t="shared" ref="M25" si="95">(IF(#REF!="Non-research employment  ",(IF(#REF!&gt;44561,44561,#REF!))-(IF(#REF!&lt;$F$8,$F$8,#REF!)),0))*#REF!</f>
        <v>#REF!</v>
      </c>
      <c r="N25" s="92" t="e">
        <f t="shared" si="10"/>
        <v>#REF!</v>
      </c>
      <c r="O25" s="89" t="e">
        <f t="shared" ref="O25" si="96">(IF(#REF!="International relocation",(IF(#REF!&gt;44561,44561,#REF!))-(IF(#REF!&lt;$F$8,$F$8,#REF!)),0))*#REF!</f>
        <v>#REF!</v>
      </c>
      <c r="P25" s="89" t="e">
        <f t="shared" si="13"/>
        <v>#REF!</v>
      </c>
      <c r="Q25" s="92" t="e">
        <f t="shared" si="14"/>
        <v>#REF!</v>
      </c>
      <c r="R25" s="89" t="e">
        <f t="shared" ref="R25" si="97">(IF(#REF!="Being the primary carer of a dependent child",(IF(#REF!&gt;44561,44561,#REF!))-(IF(#REF!&lt;$F$8,$F$8,#REF!)),0))*#REF!</f>
        <v>#REF!</v>
      </c>
      <c r="S25" s="89" t="e">
        <f t="shared" si="25"/>
        <v>#REF!</v>
      </c>
      <c r="T25" s="90" t="e">
        <f t="shared" si="0"/>
        <v>#REF!</v>
      </c>
    </row>
    <row r="26" spans="2:20">
      <c r="B26" s="93" t="e">
        <f t="shared" ref="B26" si="98">IF(#REF!&lt;$F$8,$F$8,#REF!)</f>
        <v>#REF!</v>
      </c>
      <c r="C26" s="93" t="e">
        <f t="shared" ref="C26" si="99">IF(#REF!&gt;44195,44195,#REF!)</f>
        <v>#REF!</v>
      </c>
      <c r="D26" s="91" t="e">
        <f t="shared" ref="D26" si="100">#REF!</f>
        <v>#REF!</v>
      </c>
      <c r="E26" s="89" t="e">
        <f>(IF(#REF!="carer responsibility",(IF(#REF!&gt;44561,44561,#REF!))-(IF(#REF!&lt;$F$8,$F$8,#REF!)),0))*#REF!</f>
        <v>#REF!</v>
      </c>
      <c r="F26" s="92" t="e">
        <f t="shared" si="4"/>
        <v>#REF!</v>
      </c>
      <c r="G26" s="89" t="e">
        <f t="shared" ref="G26" si="101">(IF(#REF!="Medical condition or disability",(IF(#REF!&gt;44561,44561,#REF!))-(IF(#REF!&lt;$F$8,$F$8,#REF!)),0))*#REF!</f>
        <v>#REF!</v>
      </c>
      <c r="H26" s="92" t="e">
        <f t="shared" si="6"/>
        <v>#REF!</v>
      </c>
      <c r="I26" s="89" t="e">
        <f t="shared" ref="I26" si="102">(IF(#REF!="Maternity or Parental Leave",(IF(#REF!&gt;44561,44561,#REF!))-(IF(#REF!&lt;$F$8,$F$8,#REF!)),0))*#REF!</f>
        <v>#REF!</v>
      </c>
      <c r="J26" s="92" t="e">
        <f t="shared" si="8"/>
        <v>#REF!</v>
      </c>
      <c r="K26" s="89" t="e">
        <f t="shared" ref="K26" si="103">(IF(#REF!="Unemployment",(IF(#REF!&gt;44561,44561,#REF!))-(IF(#REF!&lt;$F$8,$F$8,#REF!)),0))*#REF!</f>
        <v>#REF!</v>
      </c>
      <c r="L26" s="92" t="e">
        <f t="shared" si="10"/>
        <v>#REF!</v>
      </c>
      <c r="M26" s="89" t="e">
        <f t="shared" ref="M26" si="104">(IF(#REF!="Non-research employment  ",(IF(#REF!&gt;44561,44561,#REF!))-(IF(#REF!&lt;$F$8,$F$8,#REF!)),0))*#REF!</f>
        <v>#REF!</v>
      </c>
      <c r="N26" s="92" t="e">
        <f t="shared" si="10"/>
        <v>#REF!</v>
      </c>
      <c r="O26" s="89" t="e">
        <f t="shared" ref="O26" si="105">(IF(#REF!="International relocation",(IF(#REF!&gt;44561,44561,#REF!))-(IF(#REF!&lt;$F$8,$F$8,#REF!)),0))*#REF!</f>
        <v>#REF!</v>
      </c>
      <c r="P26" s="89" t="e">
        <f t="shared" si="13"/>
        <v>#REF!</v>
      </c>
      <c r="Q26" s="92" t="e">
        <f t="shared" si="14"/>
        <v>#REF!</v>
      </c>
      <c r="R26" s="89" t="e">
        <f t="shared" ref="R26" si="106">(IF(#REF!="Being the primary carer of a dependent child",(IF(#REF!&gt;44561,44561,#REF!))-(IF(#REF!&lt;$F$8,$F$8,#REF!)),0))*#REF!</f>
        <v>#REF!</v>
      </c>
      <c r="S26" s="89" t="e">
        <f t="shared" si="25"/>
        <v>#REF!</v>
      </c>
      <c r="T26" s="90" t="e">
        <f t="shared" si="0"/>
        <v>#REF!</v>
      </c>
    </row>
    <row r="27" spans="2:20">
      <c r="B27" s="93" t="e">
        <f t="shared" ref="B27" si="107">IF(#REF!&lt;$F$8,$F$8,#REF!)</f>
        <v>#REF!</v>
      </c>
      <c r="C27" s="93" t="e">
        <f t="shared" ref="C27" si="108">IF(#REF!&gt;44195,44195,#REF!)</f>
        <v>#REF!</v>
      </c>
      <c r="D27" s="91" t="e">
        <f t="shared" ref="D27" si="109">#REF!</f>
        <v>#REF!</v>
      </c>
      <c r="E27" s="89" t="e">
        <f>(IF(#REF!="carer responsibility",(IF(#REF!&gt;44561,44561,#REF!))-(IF(#REF!&lt;$F$8,$F$8,#REF!)),0))*#REF!</f>
        <v>#REF!</v>
      </c>
      <c r="F27" s="92" t="e">
        <f t="shared" si="4"/>
        <v>#REF!</v>
      </c>
      <c r="G27" s="89" t="e">
        <f t="shared" ref="G27" si="110">(IF(#REF!="Medical condition or disability",(IF(#REF!&gt;44561,44561,#REF!))-(IF(#REF!&lt;$F$8,$F$8,#REF!)),0))*#REF!</f>
        <v>#REF!</v>
      </c>
      <c r="H27" s="92" t="e">
        <f t="shared" si="6"/>
        <v>#REF!</v>
      </c>
      <c r="I27" s="89" t="e">
        <f t="shared" ref="I27" si="111">(IF(#REF!="Maternity or Parental Leave",(IF(#REF!&gt;44561,44561,#REF!))-(IF(#REF!&lt;$F$8,$F$8,#REF!)),0))*#REF!</f>
        <v>#REF!</v>
      </c>
      <c r="J27" s="92" t="e">
        <f t="shared" si="8"/>
        <v>#REF!</v>
      </c>
      <c r="K27" s="89" t="e">
        <f t="shared" ref="K27" si="112">(IF(#REF!="Unemployment",(IF(#REF!&gt;44561,44561,#REF!))-(IF(#REF!&lt;$F$8,$F$8,#REF!)),0))*#REF!</f>
        <v>#REF!</v>
      </c>
      <c r="L27" s="92" t="e">
        <f t="shared" si="10"/>
        <v>#REF!</v>
      </c>
      <c r="M27" s="89" t="e">
        <f t="shared" ref="M27" si="113">(IF(#REF!="Non-research employment  ",(IF(#REF!&gt;44561,44561,#REF!))-(IF(#REF!&lt;$F$8,$F$8,#REF!)),0))*#REF!</f>
        <v>#REF!</v>
      </c>
      <c r="N27" s="92" t="e">
        <f t="shared" si="10"/>
        <v>#REF!</v>
      </c>
      <c r="O27" s="89" t="e">
        <f t="shared" ref="O27" si="114">(IF(#REF!="International relocation",(IF(#REF!&gt;44561,44561,#REF!))-(IF(#REF!&lt;$F$8,$F$8,#REF!)),0))*#REF!</f>
        <v>#REF!</v>
      </c>
      <c r="P27" s="89" t="e">
        <f t="shared" si="13"/>
        <v>#REF!</v>
      </c>
      <c r="Q27" s="92" t="e">
        <f t="shared" si="14"/>
        <v>#REF!</v>
      </c>
      <c r="R27" s="89" t="e">
        <f t="shared" ref="R27" si="115">(IF(#REF!="Being the primary carer of a dependent child",(IF(#REF!&gt;44561,44561,#REF!))-(IF(#REF!&lt;$F$8,$F$8,#REF!)),0))*#REF!</f>
        <v>#REF!</v>
      </c>
      <c r="S27" s="89" t="e">
        <f t="shared" si="25"/>
        <v>#REF!</v>
      </c>
      <c r="T27" s="90" t="e">
        <f t="shared" si="0"/>
        <v>#REF!</v>
      </c>
    </row>
    <row r="28" spans="2:20">
      <c r="B28" s="93" t="e">
        <f t="shared" ref="B28" si="116">IF(#REF!&lt;$F$8,$F$8,#REF!)</f>
        <v>#REF!</v>
      </c>
      <c r="C28" s="93" t="e">
        <f t="shared" ref="C28" si="117">IF(#REF!&gt;44195,44195,#REF!)</f>
        <v>#REF!</v>
      </c>
      <c r="D28" s="91" t="e">
        <f t="shared" ref="D28" si="118">#REF!</f>
        <v>#REF!</v>
      </c>
      <c r="E28" s="89" t="e">
        <f>(IF(#REF!="carer responsibility",(IF(#REF!&gt;44561,44561,#REF!))-(IF(#REF!&lt;$F$8,$F$8,#REF!)),0))*#REF!</f>
        <v>#REF!</v>
      </c>
      <c r="F28" s="92" t="e">
        <f t="shared" si="4"/>
        <v>#REF!</v>
      </c>
      <c r="G28" s="89" t="e">
        <f t="shared" ref="G28" si="119">(IF(#REF!="Medical condition or disability",(IF(#REF!&gt;44561,44561,#REF!))-(IF(#REF!&lt;$F$8,$F$8,#REF!)),0))*#REF!</f>
        <v>#REF!</v>
      </c>
      <c r="H28" s="92" t="e">
        <f t="shared" si="6"/>
        <v>#REF!</v>
      </c>
      <c r="I28" s="89" t="e">
        <f t="shared" ref="I28" si="120">(IF(#REF!="Maternity or Parental Leave",(IF(#REF!&gt;44561,44561,#REF!))-(IF(#REF!&lt;$F$8,$F$8,#REF!)),0))*#REF!</f>
        <v>#REF!</v>
      </c>
      <c r="J28" s="92" t="e">
        <f t="shared" si="8"/>
        <v>#REF!</v>
      </c>
      <c r="K28" s="89" t="e">
        <f t="shared" ref="K28" si="121">(IF(#REF!="Unemployment",(IF(#REF!&gt;44561,44561,#REF!))-(IF(#REF!&lt;$F$8,$F$8,#REF!)),0))*#REF!</f>
        <v>#REF!</v>
      </c>
      <c r="L28" s="92" t="e">
        <f t="shared" si="10"/>
        <v>#REF!</v>
      </c>
      <c r="M28" s="89" t="e">
        <f t="shared" ref="M28" si="122">(IF(#REF!="Non-research employment  ",(IF(#REF!&gt;44561,44561,#REF!))-(IF(#REF!&lt;$F$8,$F$8,#REF!)),0))*#REF!</f>
        <v>#REF!</v>
      </c>
      <c r="N28" s="92" t="e">
        <f t="shared" si="10"/>
        <v>#REF!</v>
      </c>
      <c r="O28" s="89" t="e">
        <f t="shared" ref="O28" si="123">(IF(#REF!="International relocation",(IF(#REF!&gt;44561,44561,#REF!))-(IF(#REF!&lt;$F$8,$F$8,#REF!)),0))*#REF!</f>
        <v>#REF!</v>
      </c>
      <c r="P28" s="89" t="e">
        <f t="shared" si="13"/>
        <v>#REF!</v>
      </c>
      <c r="Q28" s="92" t="e">
        <f t="shared" si="14"/>
        <v>#REF!</v>
      </c>
      <c r="R28" s="89" t="e">
        <f t="shared" ref="R28" si="124">(IF(#REF!="Being the primary carer of a dependent child",(IF(#REF!&gt;44561,44561,#REF!))-(IF(#REF!&lt;$F$8,$F$8,#REF!)),0))*#REF!</f>
        <v>#REF!</v>
      </c>
      <c r="S28" s="89" t="e">
        <f t="shared" si="25"/>
        <v>#REF!</v>
      </c>
      <c r="T28" s="90" t="e">
        <f t="shared" si="0"/>
        <v>#REF!</v>
      </c>
    </row>
    <row r="29" spans="2:20">
      <c r="B29" s="93" t="e">
        <f t="shared" ref="B29" si="125">IF(#REF!&lt;$F$8,$F$8,#REF!)</f>
        <v>#REF!</v>
      </c>
      <c r="C29" s="93" t="e">
        <f t="shared" ref="C29" si="126">IF(#REF!&gt;44195,44195,#REF!)</f>
        <v>#REF!</v>
      </c>
      <c r="D29" s="91" t="e">
        <f t="shared" ref="D29" si="127">#REF!</f>
        <v>#REF!</v>
      </c>
      <c r="E29" s="89" t="e">
        <f>(IF(#REF!="carer responsibility",(IF(#REF!&gt;44561,44561,#REF!))-(IF(#REF!&lt;$F$8,$F$8,#REF!)),0))*#REF!</f>
        <v>#REF!</v>
      </c>
      <c r="F29" s="92" t="e">
        <f t="shared" si="4"/>
        <v>#REF!</v>
      </c>
      <c r="G29" s="89" t="e">
        <f t="shared" ref="G29" si="128">(IF(#REF!="Medical condition or disability",(IF(#REF!&gt;44561,44561,#REF!))-(IF(#REF!&lt;$F$8,$F$8,#REF!)),0))*#REF!</f>
        <v>#REF!</v>
      </c>
      <c r="H29" s="92" t="e">
        <f t="shared" si="6"/>
        <v>#REF!</v>
      </c>
      <c r="I29" s="89" t="e">
        <f t="shared" ref="I29" si="129">(IF(#REF!="Maternity or Parental Leave",(IF(#REF!&gt;44561,44561,#REF!))-(IF(#REF!&lt;$F$8,$F$8,#REF!)),0))*#REF!</f>
        <v>#REF!</v>
      </c>
      <c r="J29" s="92" t="e">
        <f t="shared" si="8"/>
        <v>#REF!</v>
      </c>
      <c r="K29" s="89" t="e">
        <f t="shared" ref="K29" si="130">(IF(#REF!="Unemployment",(IF(#REF!&gt;44561,44561,#REF!))-(IF(#REF!&lt;$F$8,$F$8,#REF!)),0))*#REF!</f>
        <v>#REF!</v>
      </c>
      <c r="L29" s="92" t="e">
        <f t="shared" si="10"/>
        <v>#REF!</v>
      </c>
      <c r="M29" s="89" t="e">
        <f t="shared" ref="M29" si="131">(IF(#REF!="Non-research employment  ",(IF(#REF!&gt;44561,44561,#REF!))-(IF(#REF!&lt;$F$8,$F$8,#REF!)),0))*#REF!</f>
        <v>#REF!</v>
      </c>
      <c r="N29" s="92" t="e">
        <f t="shared" si="10"/>
        <v>#REF!</v>
      </c>
      <c r="O29" s="89" t="e">
        <f t="shared" ref="O29" si="132">(IF(#REF!="International relocation",(IF(#REF!&gt;44561,44561,#REF!))-(IF(#REF!&lt;$F$8,$F$8,#REF!)),0))*#REF!</f>
        <v>#REF!</v>
      </c>
      <c r="P29" s="89" t="e">
        <f t="shared" si="13"/>
        <v>#REF!</v>
      </c>
      <c r="Q29" s="92" t="e">
        <f t="shared" si="14"/>
        <v>#REF!</v>
      </c>
      <c r="R29" s="89" t="e">
        <f t="shared" ref="R29" si="133">(IF(#REF!="Being the primary carer of a dependent child",(IF(#REF!&gt;44561,44561,#REF!))-(IF(#REF!&lt;$F$8,$F$8,#REF!)),0))*#REF!</f>
        <v>#REF!</v>
      </c>
      <c r="S29" s="89" t="e">
        <f t="shared" si="25"/>
        <v>#REF!</v>
      </c>
      <c r="T29" s="90" t="e">
        <f t="shared" si="0"/>
        <v>#REF!</v>
      </c>
    </row>
  </sheetData>
  <protectedRanges>
    <protectedRange algorithmName="SHA-512" hashValue="b6wjDgsyVoFzhbBMV4JvnoAIbyRiawBpDrusAGHp0Iw/5jjwRFipEPuyjY+gcvUUxGA0lVLkiRDJLcf5bvw4mg==" saltValue="RZarRkNtuzs7NK72yfMcjg==" spinCount="100000" sqref="G14:H14" name="Range1"/>
  </protectedRanges>
  <mergeCells count="16">
    <mergeCell ref="Q5:Q14"/>
    <mergeCell ref="R5:R14"/>
    <mergeCell ref="S5:S14"/>
    <mergeCell ref="T5:T14"/>
    <mergeCell ref="K5:K14"/>
    <mergeCell ref="L5:L14"/>
    <mergeCell ref="M5:M14"/>
    <mergeCell ref="N5:N14"/>
    <mergeCell ref="O5:O14"/>
    <mergeCell ref="P5:P14"/>
    <mergeCell ref="J5:J14"/>
    <mergeCell ref="E5:E14"/>
    <mergeCell ref="F5:F14"/>
    <mergeCell ref="G5:G14"/>
    <mergeCell ref="H5:H14"/>
    <mergeCell ref="I5:I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A8C7C-34DB-4FF0-8047-903B6BDA540C}">
  <sheetPr codeName="Sheet3"/>
  <dimension ref="C3:D23"/>
  <sheetViews>
    <sheetView workbookViewId="0">
      <selection activeCell="S19" sqref="S19"/>
    </sheetView>
  </sheetViews>
  <sheetFormatPr defaultRowHeight="15" customHeight="1"/>
  <cols>
    <col min="3" max="3" width="53.5703125" customWidth="1"/>
    <col min="4" max="4" width="16" customWidth="1"/>
  </cols>
  <sheetData>
    <row r="3" spans="3:4" ht="15" customHeight="1">
      <c r="C3" t="s">
        <v>52</v>
      </c>
      <c r="D3" t="s">
        <v>53</v>
      </c>
    </row>
    <row r="5" spans="3:4" ht="15" customHeight="1">
      <c r="C5" s="43" t="s">
        <v>0</v>
      </c>
      <c r="D5">
        <v>1</v>
      </c>
    </row>
    <row r="6" spans="3:4" ht="15" customHeight="1">
      <c r="C6" s="43" t="s">
        <v>1</v>
      </c>
      <c r="D6">
        <v>2</v>
      </c>
    </row>
    <row r="7" spans="3:4" ht="15" customHeight="1">
      <c r="C7" s="43" t="s">
        <v>2</v>
      </c>
      <c r="D7">
        <v>3</v>
      </c>
    </row>
    <row r="8" spans="3:4" ht="15" customHeight="1">
      <c r="C8" s="43" t="s">
        <v>3</v>
      </c>
      <c r="D8">
        <v>4</v>
      </c>
    </row>
    <row r="9" spans="3:4" ht="15" customHeight="1">
      <c r="C9" s="43" t="s">
        <v>4</v>
      </c>
      <c r="D9">
        <v>5</v>
      </c>
    </row>
    <row r="10" spans="3:4" ht="15" customHeight="1">
      <c r="C10" s="43" t="s">
        <v>5</v>
      </c>
      <c r="D10">
        <v>6</v>
      </c>
    </row>
    <row r="11" spans="3:4" ht="15" customHeight="1">
      <c r="C11" s="43" t="s">
        <v>54</v>
      </c>
      <c r="D11">
        <v>7</v>
      </c>
    </row>
    <row r="12" spans="3:4" ht="15" customHeight="1">
      <c r="C12" s="43" t="s">
        <v>7</v>
      </c>
      <c r="D12">
        <v>8</v>
      </c>
    </row>
    <row r="13" spans="3:4" ht="15" customHeight="1">
      <c r="C13" s="43" t="s">
        <v>8</v>
      </c>
    </row>
    <row r="18" spans="3:3" ht="15" customHeight="1">
      <c r="C18" s="43"/>
    </row>
    <row r="19" spans="3:3" ht="15" customHeight="1">
      <c r="C19" s="43"/>
    </row>
    <row r="20" spans="3:3" ht="15" customHeight="1">
      <c r="C20" s="43"/>
    </row>
    <row r="21" spans="3:3" ht="15" customHeight="1">
      <c r="C21" s="43"/>
    </row>
    <row r="22" spans="3:3" ht="15" customHeight="1">
      <c r="C22" s="43"/>
    </row>
    <row r="23" spans="3:3" ht="15" customHeight="1">
      <c r="C23" s="4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14B0ACA5475843842B2F82042C687A" ma:contentTypeVersion="15" ma:contentTypeDescription="Create a new document." ma:contentTypeScope="" ma:versionID="87883648fd5f6d2b8478156595ebd0aa">
  <xsd:schema xmlns:xsd="http://www.w3.org/2001/XMLSchema" xmlns:xs="http://www.w3.org/2001/XMLSchema" xmlns:p="http://schemas.microsoft.com/office/2006/metadata/properties" xmlns:ns2="8f8a4914-84be-4c60-b519-4c7f7d31ba55" xmlns:ns3="6b95ce2d-5723-4d4c-99b7-4c77c2246415" targetNamespace="http://schemas.microsoft.com/office/2006/metadata/properties" ma:root="true" ma:fieldsID="acdcb05f725c28d89a88fbf6cd30d0a1" ns2:_="" ns3:_="">
    <xsd:import namespace="8f8a4914-84be-4c60-b519-4c7f7d31ba55"/>
    <xsd:import namespace="6b95ce2d-5723-4d4c-99b7-4c77c22464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8a4914-84be-4c60-b519-4c7f7d31ba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6c391430-282c-4efc-a0b4-564a13fcb9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95ce2d-5723-4d4c-99b7-4c77c224641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79c3fc0-3ebc-4c0c-9698-b6b60748c1f5}" ma:internalName="TaxCatchAll" ma:showField="CatchAllData" ma:web="6b95ce2d-5723-4d4c-99b7-4c77c22464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8a4914-84be-4c60-b519-4c7f7d31ba55">
      <Terms xmlns="http://schemas.microsoft.com/office/infopath/2007/PartnerControls"/>
    </lcf76f155ced4ddcb4097134ff3c332f>
    <TaxCatchAll xmlns="6b95ce2d-5723-4d4c-99b7-4c77c2246415" xsi:nil="true"/>
  </documentManagement>
</p:properties>
</file>

<file path=customXml/itemProps1.xml><?xml version="1.0" encoding="utf-8"?>
<ds:datastoreItem xmlns:ds="http://schemas.openxmlformats.org/officeDocument/2006/customXml" ds:itemID="{AACBA041-D356-42E7-972D-DA81EDCA3F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8a4914-84be-4c60-b519-4c7f7d31ba55"/>
    <ds:schemaRef ds:uri="6b95ce2d-5723-4d4c-99b7-4c77c22464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29CE97-C573-4A48-B1E3-0276F2967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1598A3-4EA3-4AF4-B0E4-08F32349AD3F}">
  <ds:schemaRefs>
    <ds:schemaRef ds:uri="http://schemas.microsoft.com/office/2006/documentManagement/types"/>
    <ds:schemaRef ds:uri="8f8a4914-84be-4c60-b519-4c7f7d31ba55"/>
    <ds:schemaRef ds:uri="http://purl.org/dc/elements/1.1/"/>
    <ds:schemaRef ds:uri="6b95ce2d-5723-4d4c-99b7-4c77c2246415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Calculator</vt:lpstr>
      <vt:lpstr>Calculating TAB</vt:lpstr>
      <vt:lpstr>Reference</vt:lpstr>
      <vt:lpstr>Calculator!_GoBack</vt:lpstr>
      <vt:lpstr>Calculator!Print_Area</vt:lpstr>
    </vt:vector>
  </TitlesOfParts>
  <Manager/>
  <Company>Deakin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Loretta Moloney</dc:creator>
  <cp:keywords/>
  <dc:description/>
  <cp:lastModifiedBy>Kate Quinnell</cp:lastModifiedBy>
  <cp:revision/>
  <dcterms:created xsi:type="dcterms:W3CDTF">2020-06-18T23:31:58Z</dcterms:created>
  <dcterms:modified xsi:type="dcterms:W3CDTF">2024-05-07T06:10:50Z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0x0101006F14B0ACA5475843842B2F82042C687A</vt:lpwstr>
  </property>
  <property fmtid="{D5CDD505-2E9C-101B-9397-08002B2CF9AE}" pid="3" name="MediaServiceImageTags">
    <vt:lpwstr/>
  </property>
</Properties>
</file>